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firstSheet="3" activeTab="8"/>
  </bookViews>
  <sheets>
    <sheet name="รายจ่าย 3 ส่วน" sheetId="1" r:id="rId1"/>
    <sheet name="อุดหนุนระบุวัตถุประสงค์" sheetId="2" r:id="rId2"/>
    <sheet name="หมายเหตุ 1" sheetId="3" r:id="rId3"/>
    <sheet name="รายรับ สูง-ต่ำ" sheetId="4" r:id="rId4"/>
    <sheet name="รับ-จ่ายหมวดใหญ่" sheetId="5" r:id="rId5"/>
    <sheet name="หมายเหตุ 2,3" sheetId="6" r:id="rId6"/>
    <sheet name="ใบผ่าน" sheetId="7" r:id="rId7"/>
    <sheet name="รายงานรับ-จ่ายเงินสด" sheetId="8" r:id="rId8"/>
    <sheet name="งบทดลอง" sheetId="9" r:id="rId9"/>
    <sheet name="งบกระทบยอด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<sst xmlns="http://schemas.openxmlformats.org/spreadsheetml/2006/main" count="990" uniqueCount="495">
  <si>
    <t xml:space="preserve">     รายจ่ายรอจ่าย</t>
  </si>
  <si>
    <t>องค์การบริหารส่วนตำบลควนธานี  อำเภอกันตัง  จังหวัดตรัง</t>
  </si>
  <si>
    <t>สำนักงานปลัด</t>
  </si>
  <si>
    <t>หมวด/ประเภท</t>
  </si>
  <si>
    <t>งบประมาณ</t>
  </si>
  <si>
    <t>จ่ายจริง</t>
  </si>
  <si>
    <t>รายจ่าย (บาท)</t>
  </si>
  <si>
    <t>(บาท)</t>
  </si>
  <si>
    <t>คงเหลือ (บาท)</t>
  </si>
  <si>
    <t>หมวดเงินเดือน</t>
  </si>
  <si>
    <t>1. เงินเดือนพนักงานส่วนตำบล</t>
  </si>
  <si>
    <t>2. เงินเดือน/ค่าตอบแทนผู้บริหาร อปท.  (นายกและรองนายก)</t>
  </si>
  <si>
    <t>3. เงินเดือน/ค่าตอบแทนเลขานุการผู้บริหาร</t>
  </si>
  <si>
    <t>4. เงินประจำตำแหน่งนักบริหารงาน อบต.</t>
  </si>
  <si>
    <t>5. เงินเพิ่มค่าครองชีพชั่วคราวพนักงานส่วนตำบล</t>
  </si>
  <si>
    <t>หมวดค่าจ้างชั่วคราว</t>
  </si>
  <si>
    <t>1. เงินเดือนหรือเงินที่จ่ายเพิ่มให้แก่พนักงานจ้าง</t>
  </si>
  <si>
    <t>2. เงินเพิ่มค่าครองชีพชั่วคราวพนักงานจ้าง</t>
  </si>
  <si>
    <t>หมวดค่าตอบแทน</t>
  </si>
  <si>
    <t>1. ค่าตอบแทนประธานสภาฯ และสมาชิกสภาฯ</t>
  </si>
  <si>
    <t>2. ค่าเบี้ยประชุม</t>
  </si>
  <si>
    <t>3. เงินช่วยเหลือการศึกษาบุตร</t>
  </si>
  <si>
    <t>5. เงินช่วยเหลือค่ารักษาพยาบาล</t>
  </si>
  <si>
    <t xml:space="preserve">6. ค่าตอบแทนบุคคลภายนอกในการจัดเก็บข้อมูล </t>
  </si>
  <si>
    <t>7. ค่าตอบแทนในการปฏิบัติงานนอกเวลาราชการ</t>
  </si>
  <si>
    <t>หมวดค่าใช้สอย</t>
  </si>
  <si>
    <t>1. รายจ่ายเพื่อให้ได้มาซึ่งบริการ</t>
  </si>
  <si>
    <t>2. รายจ่ายเพื่อบำรุงรักษาซ่อมแซมทรัพย์สิน</t>
  </si>
  <si>
    <t>3. รายจ่ายเกี่ยวกับการรับรองและพิธีการ  แยกเป็น</t>
  </si>
  <si>
    <t xml:space="preserve">     - ค่ารับรองในการต้อนรับบุคคลหรือคณะบุคคล</t>
  </si>
  <si>
    <t xml:space="preserve">     - ค่าเลี้ยงรับรองในการประชุมสภาท้องถิ่นหรือคณะกรรมการฯ</t>
  </si>
  <si>
    <t xml:space="preserve">     - ค่าใช้จ่ายในการประดับธงและตราสัญลักษณ์</t>
  </si>
  <si>
    <t xml:space="preserve">     - ค่าใช้จ่ายในการจัดกิจกรรมในวันสำคัญของราชการและศาสนา</t>
  </si>
  <si>
    <t xml:space="preserve">     - ค่าใช้จ่ายในการเดินทางไปราชการ</t>
  </si>
  <si>
    <t xml:space="preserve">     - โครงการจัดงานวันเด็กแห่งชาติ</t>
  </si>
  <si>
    <t>หมวดค่าวัสดุ</t>
  </si>
  <si>
    <t>1. ค่าวัสดุสำนักงาน</t>
  </si>
  <si>
    <t>2. ค่าวัสดุไฟฟ้าและวิทยุ</t>
  </si>
  <si>
    <t>4. ค่าวัสดุคอมพิวเตอร์</t>
  </si>
  <si>
    <t>5. ค่าวัสดุเครื่องบริโภค</t>
  </si>
  <si>
    <t>7. ค่าวัสดุเชื้อเพลิงและหล่อลื่น</t>
  </si>
  <si>
    <t>8. ค่าวัสดุยานพาหนะและขนส่ง</t>
  </si>
  <si>
    <t>หมวดสาธารณูปโภค</t>
  </si>
  <si>
    <t>1. ค่าไฟฟ้า</t>
  </si>
  <si>
    <t xml:space="preserve">     - ค่าไฟฟ้ากิจการประปา</t>
  </si>
  <si>
    <t>2. ค่าโทรศัพท์</t>
  </si>
  <si>
    <t>3. ค่าไปรษณีย์ ค่าโทรเลข ค่าธนาณัติ ฯลฯ</t>
  </si>
  <si>
    <t>4. ค่าบริการทางด้านโทรคมนาคม</t>
  </si>
  <si>
    <t>หมวดเงินอุดหนุน</t>
  </si>
  <si>
    <t>รวมทั้งสิ้น</t>
  </si>
  <si>
    <t>ส่วนการคลัง</t>
  </si>
  <si>
    <t xml:space="preserve"> เงินเดือนพนักงาน</t>
  </si>
  <si>
    <t>2. เงินเพิ่มค่าครองชีพชั่วคราวพนักงานส่วนตำบล</t>
  </si>
  <si>
    <t>หมวดค่าสาธารณูปโภค</t>
  </si>
  <si>
    <t>1. ค่าไปรษณีย์ ค่าโทรเลข ค่าธนาณัติฯ</t>
  </si>
  <si>
    <t>ส่วนโยธา</t>
  </si>
  <si>
    <t>หมวดค่าจ้างประจำ</t>
  </si>
  <si>
    <t>1. ค่าจ้างลูกจ้างประจำ</t>
  </si>
  <si>
    <t>2. เงินเพิ่มค่าครองชีพชั่วคราวลูกจ้างประจำ</t>
  </si>
  <si>
    <t>หมวดที่ดินและสิ่งก่อสร้าง</t>
  </si>
  <si>
    <t>งบกลาง</t>
  </si>
  <si>
    <t>รายจ่ายงบกลาง</t>
  </si>
  <si>
    <t>1. ประเภทรายจ่ายตามข้อผูกพัน</t>
  </si>
  <si>
    <t>จัดสรร (บาท)</t>
  </si>
  <si>
    <t>5. ค่าน้ำประปา</t>
  </si>
  <si>
    <t xml:space="preserve">- 2 - </t>
  </si>
  <si>
    <t>- 2 -</t>
  </si>
  <si>
    <t>- 3 -</t>
  </si>
  <si>
    <t>- 4 -</t>
  </si>
  <si>
    <t xml:space="preserve">     - โครงการจัดงานประเพณีชักพระแข่งเรือยาว</t>
  </si>
  <si>
    <t xml:space="preserve">     - โครงการสนับสนุนส่งเสริมการแข่งขันกีฬาทุกระดับ</t>
  </si>
  <si>
    <t xml:space="preserve">     - โครงกาจัดงานประเพณีลอยกระทง</t>
  </si>
  <si>
    <t xml:space="preserve">     - ค่าไฟฟ้าสำนักงาน หอกระจายข่าว และศาลหลักเมืองตรัง</t>
  </si>
  <si>
    <t xml:space="preserve">     - ค่าของขวัญ ของรางวัล</t>
  </si>
  <si>
    <t xml:space="preserve">     - ค่าพวงมาลัย ช่อดอกไม้ กระเช้าดอกไม้ และพวงมาลาฯ</t>
  </si>
  <si>
    <t>2. เงินอุดหนุนส่วนราชการ องค์กรเอกชน หรือกิจกรรมฯ</t>
  </si>
  <si>
    <t>1. เงินอุดหนุนองค์กรปกครองส่วนท้องถิ่นอื่น</t>
  </si>
  <si>
    <t xml:space="preserve">    (4) อุดหนุนศูนย์พัฒนากีฬาประจำหมู่บ้าน</t>
  </si>
  <si>
    <t>หมวดรายจ่ายอื่น</t>
  </si>
  <si>
    <r>
      <t>8.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</si>
  <si>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r>
      <t>4. รายจ่ายเกี่ยวกับ</t>
    </r>
    <r>
      <rPr>
        <sz val="12"/>
        <rFont val="Angsana New"/>
        <family val="1"/>
      </rPr>
      <t>การปฏิบัติราชการที่ไม่เข้าลักษณะรายจ่ายหมวดอื่น แยกเป็น</t>
    </r>
  </si>
  <si>
    <r>
      <t xml:space="preserve">     - โครงการส่งเสริม</t>
    </r>
    <r>
      <rPr>
        <sz val="12"/>
        <rFont val="Angsana New"/>
        <family val="1"/>
      </rPr>
      <t>และสนับสนุนกิจกรรมเวทีประชาคมหมู่บ้านและตำบล</t>
    </r>
  </si>
  <si>
    <t>1. ค่าตอบแทนผู้ปฏิบัติราชการอันเป็นประโยชน์แก่ อปท.</t>
  </si>
  <si>
    <t>2. ค่าตอบแทนการปฏิบัติงานนอกเวลาราชการ</t>
  </si>
  <si>
    <t>3. ค่าเช่าบ้าน</t>
  </si>
  <si>
    <t>4. เงินช่วยเหลือการศึกษาบุตร</t>
  </si>
  <si>
    <t>2. รายจ่ายเพื่อบำรุงรักษาหรือซ่อมแซมทรัพย์สิน</t>
  </si>
  <si>
    <t xml:space="preserve">3. รายจ่ายเกี่ยวเนื่องกับการปฏิบัติราชการฯ  </t>
  </si>
  <si>
    <t>2. ค่าวัสดุเชื้อเพลิงและหล่อลื่น</t>
  </si>
  <si>
    <t>3. ค่าวัสดุคอมพิวเตอร์</t>
  </si>
  <si>
    <t>1. ค่าตอบแทนการปฏิบัติงานนอกเวลาราชการ</t>
  </si>
  <si>
    <t>2. ค่าเช่าบ้าน</t>
  </si>
  <si>
    <t>4. เงินช่วยเหลือค่ารักษาพยาบาล</t>
  </si>
  <si>
    <r>
      <t>5.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</si>
  <si>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t>3. ค่าวัสดุก่อสร้าง</t>
  </si>
  <si>
    <t>5. ค่าวัสดุเชื้อเพลิงและหล่อลื่น</t>
  </si>
  <si>
    <t>6. ค่าวัสดุวิทยาศาสตร์หรือการแพทย์</t>
  </si>
  <si>
    <t>4. ค่าวัสดุยานพาหนะและขนส่ง</t>
  </si>
  <si>
    <t>7. ค่าวัสดุเครื่องแต่งกาย</t>
  </si>
  <si>
    <t>8. ค่าวัสดุคอมพิวเตอร์</t>
  </si>
  <si>
    <t>54-30-20</t>
  </si>
  <si>
    <t>งบกระทบยอดเงินฝากธนาคาร</t>
  </si>
  <si>
    <t xml:space="preserve">    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</si>
  <si>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</si>
  <si>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</si>
  <si>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</si>
  <si>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</si>
  <si>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</si>
  <si>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2380055</t>
  </si>
  <si>
    <t>รายละเอียด</t>
  </si>
  <si>
    <t>ผู้จัดทำ</t>
  </si>
  <si>
    <t>(หัก)</t>
  </si>
  <si>
    <r>
      <t>บวก</t>
    </r>
    <r>
      <rPr>
        <sz val="16"/>
        <rFont val="Angsana New"/>
        <family val="1"/>
      </rPr>
      <t xml:space="preserve">  :  เงินฝากระหว่างทาง</t>
    </r>
  </si>
  <si>
    <r>
      <t>หัก</t>
    </r>
    <r>
      <rPr>
        <sz val="16"/>
        <rFont val="Angsana New"/>
        <family val="1"/>
      </rPr>
      <t xml:space="preserve">  :  เช็คจ่ายที่ผู้รับยังไม่นำมาขึ้นเงินกับธนาคาร</t>
    </r>
  </si>
  <si>
    <t xml:space="preserve">งบทดลอง </t>
  </si>
  <si>
    <t>รหัสบัญชี</t>
  </si>
  <si>
    <t>เครดิต</t>
  </si>
  <si>
    <t>010</t>
  </si>
  <si>
    <t>021</t>
  </si>
  <si>
    <t>022</t>
  </si>
  <si>
    <t>023</t>
  </si>
  <si>
    <t>-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</si>
  <si>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</si>
  <si>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</si>
  <si>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</si>
  <si>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</si>
  <si>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</si>
  <si>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</si>
  <si>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</si>
  <si>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</si>
  <si>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</si>
  <si>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</si>
  <si>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</si>
  <si>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</si>
  <si>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</si>
  <si>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</si>
  <si>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</si>
  <si>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</si>
  <si>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821</t>
  </si>
  <si>
    <t>เงินรับฝาก - ภาษีหัก ณ ที่จ่าย</t>
  </si>
  <si>
    <t>902</t>
  </si>
  <si>
    <t>906</t>
  </si>
  <si>
    <t>900</t>
  </si>
  <si>
    <t>เงินทุนโครงการเศรษฐกิจชุมชน</t>
  </si>
  <si>
    <t>600</t>
  </si>
  <si>
    <t>ใบผ่านรายการบัญชีมาตรฐาน</t>
  </si>
  <si>
    <t xml:space="preserve">องค์การบริหารส่วนตำบลควนธานี         </t>
  </si>
  <si>
    <t>ส่วนการคลัง / งานการเงินและบัญชี</t>
  </si>
  <si>
    <t>รายการ</t>
  </si>
  <si>
    <t>เดบิท</t>
  </si>
  <si>
    <t>เงินสดยกไป</t>
  </si>
  <si>
    <t>เงินฝากธนาคาร - กระแสรายวัน  903-6-05635-7</t>
  </si>
  <si>
    <t>เงินฝากธนาคาร – ออมทรัพย์   257-2-19990-0</t>
  </si>
  <si>
    <t>เงินสดยกมา</t>
  </si>
  <si>
    <t>รายรับ</t>
  </si>
  <si>
    <t>เงินฝากธนาคาร-กระแสรายวัน  257-5-00046-7</t>
  </si>
  <si>
    <t>0101</t>
  </si>
  <si>
    <t>ภาษีบำรุงท้องที่</t>
  </si>
  <si>
    <t>0102</t>
  </si>
  <si>
    <t>0103</t>
  </si>
  <si>
    <t>0123</t>
  </si>
  <si>
    <t>ค่าธรรมเนียมเกี่ยวกับการควบคุมอาคาร</t>
  </si>
  <si>
    <t>0125</t>
  </si>
  <si>
    <t>ค่าใบอนุญาตเกี่ยวกับการควบคุมอาคาร</t>
  </si>
  <si>
    <t>0146</t>
  </si>
  <si>
    <t>0203</t>
  </si>
  <si>
    <t>ค่าจำหน่ายน้ำประปา</t>
  </si>
  <si>
    <t>0254</t>
  </si>
  <si>
    <t>0307</t>
  </si>
  <si>
    <t>ค่าจัดเก็บขยะมูลฝอย</t>
  </si>
  <si>
    <t>0308</t>
  </si>
  <si>
    <t>1002</t>
  </si>
  <si>
    <t>1004</t>
  </si>
  <si>
    <t>1005</t>
  </si>
  <si>
    <t>1006</t>
  </si>
  <si>
    <t>1013</t>
  </si>
  <si>
    <t>1015</t>
  </si>
  <si>
    <t>1016</t>
  </si>
  <si>
    <t>ใบผ่านรายการบัญชีทั่วไป</t>
  </si>
  <si>
    <t>เงินฝากธนาคาร - ออมทรัพย์  257-2-19990-0</t>
  </si>
  <si>
    <t>เงินฝากธนาคาร - กระแสรายวัน  257-5-00046-7</t>
  </si>
  <si>
    <t>0137</t>
  </si>
  <si>
    <t>0140</t>
  </si>
  <si>
    <t>0149</t>
  </si>
  <si>
    <t>0302</t>
  </si>
  <si>
    <t>บาท</t>
  </si>
  <si>
    <r>
      <t>เครดิต</t>
    </r>
    <r>
      <rPr>
        <b/>
        <sz val="16"/>
        <rFont val="Angsana New"/>
        <family val="1"/>
      </rPr>
      <t xml:space="preserve">  </t>
    </r>
  </si>
  <si>
    <t>รหัส</t>
  </si>
  <si>
    <t>ประมาณการ</t>
  </si>
  <si>
    <t>รับจริง</t>
  </si>
  <si>
    <t>+</t>
  </si>
  <si>
    <t>สูง</t>
  </si>
  <si>
    <t>บัญชี</t>
  </si>
  <si>
    <t xml:space="preserve"> (บาท)</t>
  </si>
  <si>
    <t>ต่ำ</t>
  </si>
  <si>
    <t>ภาษีอากร</t>
  </si>
  <si>
    <t>0100</t>
  </si>
  <si>
    <t>ค่าธรรมเนียม 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</si>
  <si>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</si>
  <si>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</si>
  <si>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</si>
  <si>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</si>
  <si>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</si>
  <si>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</si>
  <si>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</si>
  <si>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</si>
  <si>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</si>
  <si>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</si>
  <si>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</si>
  <si>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</si>
  <si>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 xml:space="preserve">องค์การบริหารส่วนตำบลควนธานี  </t>
  </si>
  <si>
    <t>อำเภอกันตัง  จังหวัดตรัง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</si>
  <si>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</si>
  <si>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</si>
  <si>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</si>
  <si>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</si>
  <si>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ยอดยกมา</t>
  </si>
  <si>
    <t xml:space="preserve">     ภาษีอากร</t>
  </si>
  <si>
    <t xml:space="preserve">     ค่าธรรมเนียม  ค่าปรับและใบอนุญาต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</si>
  <si>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</si>
  <si>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</si>
  <si>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</si>
  <si>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</si>
  <si>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</si>
  <si>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</si>
  <si>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 xml:space="preserve">     เงินรับฝาก  (หมายเหตุ  2)</t>
  </si>
  <si>
    <t xml:space="preserve">     ลูกหนี้เงินยืม - เงินงบประมาณ</t>
  </si>
  <si>
    <t>090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</si>
  <si>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</si>
  <si>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</si>
  <si>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</si>
  <si>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</si>
  <si>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</si>
  <si>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</si>
  <si>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</si>
  <si>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</si>
  <si>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</si>
  <si>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</si>
  <si>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</si>
  <si>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</si>
  <si>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</si>
  <si>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</si>
  <si>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</si>
  <si>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</si>
  <si>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>รวมรายจ่าย</t>
  </si>
  <si>
    <t>สูงกว่า</t>
  </si>
  <si>
    <t>รายรับ                              รายจ่าย</t>
  </si>
  <si>
    <t>(ต่ำกว่า)</t>
  </si>
  <si>
    <t>ยอดยกไป</t>
  </si>
  <si>
    <t>องค์การบริหารส่วนตำบลควนธานี   อำเภอกันตัง  จังหวัดตรัง</t>
  </si>
  <si>
    <t>บัญชีเงินรับฝาก</t>
  </si>
  <si>
    <t>จ่ายเดือนนี้</t>
  </si>
  <si>
    <t>จ่ายแต่ต้นปี</t>
  </si>
  <si>
    <t>หมวดเงินรับฝาก</t>
  </si>
  <si>
    <t>-  ภาษีหัก  ณ  ที่จ่าย</t>
  </si>
  <si>
    <t>รวมจ่าย</t>
  </si>
  <si>
    <t>รับเดือนนี้</t>
  </si>
  <si>
    <t>รับแต่ต้นปี</t>
  </si>
  <si>
    <t>รวมรับ</t>
  </si>
  <si>
    <r>
      <t>หมายเหตุ  2</t>
    </r>
    <r>
      <rPr>
        <b/>
        <sz val="16"/>
        <rFont val="Angsana New"/>
        <family val="1"/>
      </rPr>
      <t xml:space="preserve">  ประกอบรายงาน รับ-จ่ายเงินสด</t>
    </r>
  </si>
  <si>
    <t xml:space="preserve">              องค์การบริหารส่วนตำบลควนธานี  อำเภอกันตัง  จังหวัดตรัง</t>
  </si>
  <si>
    <t xml:space="preserve">               หมายเหตุ  1  ประกอบงบทดลองและรายงานรับ - จ่าย  เงินสด</t>
  </si>
  <si>
    <t xml:space="preserve"> </t>
  </si>
  <si>
    <t xml:space="preserve"> รับระหว่างเดือน</t>
  </si>
  <si>
    <t>หมวดภาษีอากร</t>
  </si>
  <si>
    <t xml:space="preserve"> - ภาษีโรงเรือนและที่ดิน</t>
  </si>
  <si>
    <t xml:space="preserve"> - ภาษีบำรุงท้องที่</t>
  </si>
  <si>
    <t xml:space="preserve"> - ภาษีป้าย</t>
  </si>
  <si>
    <t>หมวดค่าธรรมเนียม ค่าปรับและใบอนุญาต</t>
  </si>
  <si>
    <t xml:space="preserve"> - ค่าธรรมเนียมเกี่ยวกับใบอนุญาตการขายสุรา</t>
  </si>
  <si>
    <t>0122</t>
  </si>
  <si>
    <t xml:space="preserve"> - ค่าธรรมเนียมเกี่ยวกับใบอนุญาตการพนัน</t>
  </si>
  <si>
    <t xml:space="preserve"> - ค่าธรรมเนียมเกี่ยวกับการควบคุมอาคาร</t>
  </si>
  <si>
    <t xml:space="preserve"> - ค่าปรับผู้กระทำผิดกฏหมาย พ.ร.บ. จราจร</t>
  </si>
  <si>
    <t xml:space="preserve"> - ค่าปรับการผิดสัญญา</t>
  </si>
  <si>
    <t xml:space="preserve"> - ค่าใบอนุญาตเกี่ยวกับการควบคุมอาคาร</t>
  </si>
  <si>
    <t xml:space="preserve"> - ค่าธรรมเนียมขออนุญาตใช้น้ำประปา</t>
  </si>
  <si>
    <t>หมวดรายได้จากทรัพย์สิน</t>
  </si>
  <si>
    <t xml:space="preserve"> - ดอกเบี้ยเงินฝากธนาคาร</t>
  </si>
  <si>
    <t>หมวดรายได้จากสาธารณูปโภคและการพาณิชย์</t>
  </si>
  <si>
    <t xml:space="preserve"> - ค่าจำหน่ายน้ำประปา</t>
  </si>
  <si>
    <t>หมวดรายได้เบ็ดเตล็ด</t>
  </si>
  <si>
    <t xml:space="preserve"> - ค่าขายแบบแปลน</t>
  </si>
  <si>
    <t xml:space="preserve"> - รายได้เบ็ดเตล็ดอื่น ๆ </t>
  </si>
  <si>
    <t xml:space="preserve"> - ค่าจัดเก็บขยะมูลฝอย</t>
  </si>
  <si>
    <t>หมวดรายได้จากทุน</t>
  </si>
  <si>
    <t xml:space="preserve"> - ค่าขายทอดตลาดทรัพย์สิน</t>
  </si>
  <si>
    <t>0351</t>
  </si>
  <si>
    <t>หมวดภาษีจัดสรร</t>
  </si>
  <si>
    <t xml:space="preserve"> - ภาษีและค่าธรรมเนียมรถยนต์หรือล้อเลื่อน</t>
  </si>
  <si>
    <t>1001</t>
  </si>
  <si>
    <t xml:space="preserve"> - ภาษีมูลค่าเพิ่ม</t>
  </si>
  <si>
    <t xml:space="preserve"> - ภาษีธุรกิจเฉพาะ</t>
  </si>
  <si>
    <t xml:space="preserve"> - ภาษีสุรา</t>
  </si>
  <si>
    <t xml:space="preserve"> - ภาษีสรรพสามิต</t>
  </si>
  <si>
    <t xml:space="preserve"> - ภาคหลวงแร่</t>
  </si>
  <si>
    <t>1010</t>
  </si>
  <si>
    <t xml:space="preserve"> - ภาคหลวงปิโตรเลียม</t>
  </si>
  <si>
    <t>1011</t>
  </si>
  <si>
    <t xml:space="preserve"> - ค่าธรรมเนียมจดทะเบียนสิทธิและนิติกรรมที่ดิน</t>
  </si>
  <si>
    <t xml:space="preserve"> - อากรรังนกอีแอ่น</t>
  </si>
  <si>
    <t xml:space="preserve"> - ค่าธรรมเนียมน้ำบาดาลและใช้น้ำบาดาล</t>
  </si>
  <si>
    <t xml:space="preserve"> - ทรัพยากรธรณี</t>
  </si>
  <si>
    <t xml:space="preserve"> - เงินอุดหนุนทั่วไป (อบต.) </t>
  </si>
  <si>
    <t>2002</t>
  </si>
  <si>
    <t xml:space="preserve">ยอดคงเหลือตามรายงานธนาคาร  ณ  </t>
  </si>
  <si>
    <t>ลูกหนี้เงินยืมเงินงบประมาณ</t>
  </si>
  <si>
    <t>5000</t>
  </si>
  <si>
    <t>6000</t>
  </si>
  <si>
    <t>5100</t>
  </si>
  <si>
    <t>5120</t>
  </si>
  <si>
    <t>5130</t>
  </si>
  <si>
    <t>5200</t>
  </si>
  <si>
    <t>5250</t>
  </si>
  <si>
    <t>6250</t>
  </si>
  <si>
    <t>5270</t>
  </si>
  <si>
    <t>6270</t>
  </si>
  <si>
    <t>5300</t>
  </si>
  <si>
    <t>5400</t>
  </si>
  <si>
    <t>6400</t>
  </si>
  <si>
    <t>6450</t>
  </si>
  <si>
    <t>6500</t>
  </si>
  <si>
    <t>6550</t>
  </si>
  <si>
    <t xml:space="preserve">     - โครงการรณรงค์ป้องกันโรคพิษสุนัขบ้า ***</t>
  </si>
  <si>
    <t xml:space="preserve">     - โครงการควบคุมและป้องกันโรคไข้เลือดออก ***</t>
  </si>
  <si>
    <t xml:space="preserve">     - โครงการแก้ไขปัญหายาเสพติด ***</t>
  </si>
  <si>
    <t xml:space="preserve">     - โครงการปรับปรุงสภาพภูมิทัศน์และทัศนียภาพ ***</t>
  </si>
  <si>
    <t xml:space="preserve">     - โครงการถนนสวยด้วย อบต. ***</t>
  </si>
  <si>
    <t xml:space="preserve">     - โครงการเสริมสร้างความรู้เกี่ยวกับประชาธิปไตยฯ ***</t>
  </si>
  <si>
    <t xml:space="preserve">     - โครงการสนับสนุนการดำเนินการการแก้ไขปัญหาความยากจน ***</t>
  </si>
  <si>
    <t xml:space="preserve">     - โครงการจัดซื้ออุปกรณ์ เครื่องมือสำหรับงานป้องกันฯ ***</t>
  </si>
  <si>
    <t xml:space="preserve">     - โครงการพัฒนาระบบจารจรภายในตำบล ***</t>
  </si>
  <si>
    <t xml:space="preserve">     - โครงการส่งเสริมสนับสนุนศิลปการแสดงท้องถิ่น ***</t>
  </si>
  <si>
    <t>3. ค่าวัสดุโฆษณาและเผยแพร่ประชาสัมพันธ์ ***</t>
  </si>
  <si>
    <t>9. ค่าวัสดุกีฬา ***</t>
  </si>
  <si>
    <t>10. ค่าวัสดุก่อสร้าง ***</t>
  </si>
  <si>
    <t xml:space="preserve">    (1) อุดหนุนที่ทำการปกครองอำเภอกันตัง (โรคเอดส์) ***</t>
  </si>
  <si>
    <t xml:space="preserve">    (2) อุดหนุนสภาวัฒนธรรมอำเภอกันตัง ***</t>
  </si>
  <si>
    <t xml:space="preserve">    (3) อุดหนุนชมรมผู้สูงอายุตำบลควนธานี ***</t>
  </si>
  <si>
    <t xml:space="preserve">    (6) อุดหนุนสถานีอนามัยตำบลควนธานี ***</t>
  </si>
  <si>
    <t>***</t>
  </si>
  <si>
    <t>*</t>
  </si>
  <si>
    <r>
      <t>หมายเหตุ</t>
    </r>
    <r>
      <rPr>
        <sz val="14"/>
        <rFont val="Angsana New"/>
        <family val="1"/>
      </rPr>
      <t xml:space="preserve">  ***  จ่ายจากเงินอุดหนุนทั่วไป</t>
    </r>
  </si>
  <si>
    <t>วันที่  28  กุมภาพันธ์  2552</t>
  </si>
  <si>
    <t>รายรับ อบต.  เมื่อวันที่   18  มกราคม  2552  ยังไม่ได้บันทึกบัญชี</t>
  </si>
  <si>
    <t xml:space="preserve"> - ค่ารับรองสำเนาและถ่ายเอกสาร</t>
  </si>
  <si>
    <t>0305</t>
  </si>
  <si>
    <t>-  2  -</t>
  </si>
  <si>
    <t>รวมรายรับตามข้อบัญญัติงบประมาณฯ</t>
  </si>
  <si>
    <t>ผู้บันทึกบัญชี</t>
  </si>
  <si>
    <t xml:space="preserve"> บาท</t>
  </si>
  <si>
    <r>
      <t xml:space="preserve">   ธนาคาร  </t>
    </r>
    <r>
      <rPr>
        <b/>
        <u val="single"/>
        <sz val="16"/>
        <rFont val="Angsana New"/>
        <family val="1"/>
      </rPr>
      <t>ธกส. สาขากันตัง</t>
    </r>
    <r>
      <rPr>
        <b/>
        <sz val="16"/>
        <rFont val="Angsana New"/>
        <family val="1"/>
      </rPr>
      <t xml:space="preserve">  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</si>
  <si>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257-2-19990-0</t>
    </r>
  </si>
  <si>
    <r>
      <t>บวก</t>
    </r>
    <r>
      <rPr>
        <b/>
        <sz val="16"/>
        <rFont val="Angsana New"/>
        <family val="1"/>
      </rPr>
      <t xml:space="preserve">  :  หรือ </t>
    </r>
    <r>
      <rPr>
        <b/>
        <u val="single"/>
        <sz val="16"/>
        <rFont val="Angsana New"/>
        <family val="1"/>
      </rPr>
      <t>(หัก)</t>
    </r>
    <r>
      <rPr>
        <sz val="16"/>
        <rFont val="Angsana New"/>
        <family val="1"/>
      </rPr>
      <t xml:space="preserve">  รายการกระทบยอดอื่น ๆ </t>
    </r>
  </si>
  <si>
    <r>
      <t xml:space="preserve">ยอดคงเหลือตามบัญชี  ณ </t>
    </r>
    <r>
      <rPr>
        <b/>
        <sz val="16"/>
        <rFont val="Angsana New"/>
        <family val="1"/>
      </rPr>
      <t xml:space="preserve"> </t>
    </r>
  </si>
  <si>
    <r>
      <t xml:space="preserve">  </t>
    </r>
    <r>
      <rPr>
        <b/>
        <u val="single"/>
        <sz val="16"/>
        <rFont val="Angsana New"/>
        <family val="1"/>
      </rPr>
      <t>ผู้ตรวจสอบ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</si>
  <si>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257-4-06621-2</t>
    </r>
  </si>
  <si>
    <r>
      <t xml:space="preserve">   ธนาคาร  </t>
    </r>
    <r>
      <rPr>
        <b/>
        <u val="single"/>
        <sz val="16"/>
        <rFont val="Angsana New"/>
        <family val="1"/>
      </rPr>
      <t>ออมสิน  สาขากันตัง</t>
    </r>
    <r>
      <rPr>
        <b/>
        <sz val="16"/>
        <rFont val="Angsana New"/>
        <family val="1"/>
      </rPr>
      <t xml:space="preserve">  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</si>
  <si>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09-6603-34-001365-8</t>
    </r>
  </si>
  <si>
    <r>
      <t xml:space="preserve">   ธนาคาร</t>
    </r>
    <r>
      <rPr>
        <b/>
        <u val="single"/>
        <sz val="15"/>
        <rFont val="Angsana New"/>
        <family val="1"/>
      </rPr>
      <t>กรุงไทย จำกัด (มหาชน) สาขาตรัง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</si>
  <si>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903-6-05635-7</t>
    </r>
  </si>
  <si>
    <t>รายรับจริง</t>
  </si>
  <si>
    <t xml:space="preserve">     - โครงการจัดกิจกรรมวันอาสาฬหบูชาและวันเข้าพรรษา ***</t>
  </si>
  <si>
    <t>ภาษีมูลค่าเพิ่ม</t>
  </si>
  <si>
    <t>ภาษีสุรา</t>
  </si>
  <si>
    <t>ภาษีสรรพสามิต</t>
  </si>
  <si>
    <r>
      <t>6. เงินประโยชน์ตอบแทนอื่น</t>
    </r>
    <r>
      <rPr>
        <sz val="13"/>
        <rFont val="Angsana New"/>
        <family val="1"/>
      </rPr>
      <t>สำหรับพนักงานส่วนท้องถิ่นเป็นกรณีพิเศษ</t>
    </r>
  </si>
  <si>
    <t>เดือนที่แล้ว</t>
  </si>
  <si>
    <r>
      <t>คำอธิบาย</t>
    </r>
    <r>
      <rPr>
        <sz val="16"/>
        <rFont val="Angsana New"/>
        <family val="1"/>
      </rPr>
      <t xml:space="preserve">      เพื่อบันทึก   การส่งใช้เงินยืมเงินงบประมาณ  ของนางยุพเยา   ซั้มวุ้ง  ตำแหน่ง เจ้าหน้าที่วิเคราะห์</t>
    </r>
  </si>
  <si>
    <t xml:space="preserve">(หัก)  </t>
  </si>
  <si>
    <t>รายงานการจ่ายเงินตามข้อบัญญัติงบประมาณรายจ่าย ประจำปีงบประมาณ  พ.ศ.  2553</t>
  </si>
  <si>
    <t>ณ 31 ต.ค.2552</t>
  </si>
  <si>
    <t>ประจำปีงบประมาณ  พ.ศ.  2553</t>
  </si>
  <si>
    <t>รายรับตามข้อบัญญัติงบประมาณรายจ่าย  ประจำปีงบประมาณ  พ.ศ. 2553</t>
  </si>
  <si>
    <t>รายรับจริง  ประจำปีงบประมาณ  พ.ศ.2553</t>
  </si>
  <si>
    <t xml:space="preserve">                ปีงบประมาณ  พ.ศ. 2553</t>
  </si>
  <si>
    <t>รายงานการรับ - จ่ายเงินอุดหนุนเฉพาะกิจ   ประจำปีงบประมาณ พ.ศ. 2553</t>
  </si>
  <si>
    <t xml:space="preserve">                        เป็นใบสำคัญ</t>
  </si>
  <si>
    <t>ปีงบประมาณ  2553</t>
  </si>
  <si>
    <r>
      <t xml:space="preserve">       </t>
    </r>
    <r>
      <rPr>
        <b/>
        <u val="single"/>
        <sz val="16"/>
        <rFont val="Angsana New"/>
        <family val="1"/>
      </rPr>
      <t>ผู้จัดทำ</t>
    </r>
    <r>
      <rPr>
        <b/>
        <sz val="16"/>
        <rFont val="Angsana New"/>
        <family val="1"/>
      </rPr>
      <t xml:space="preserve">                                                   </t>
    </r>
    <r>
      <rPr>
        <b/>
        <u val="single"/>
        <sz val="16"/>
        <rFont val="Angsana New"/>
        <family val="1"/>
      </rPr>
      <t>ผู้อนุมัติ</t>
    </r>
  </si>
  <si>
    <t>วันที่  31  ตุลาคม  2552</t>
  </si>
  <si>
    <t>รายรับ อบต.  เมื่อวันที่   28  ตุลาคม  2552  ยังไม่ได้บันทึกบัญชี</t>
  </si>
  <si>
    <t>ตั้งแต่วันที่  1  ตุลาคม  2552  ถึงวันที่  30  พฤศจิกายน  2552</t>
  </si>
  <si>
    <t>1. เงินรางวัลองค์กรปกครองส่วนท้องถิ่นที่มีการบริหารการจัดการที่ดี</t>
  </si>
  <si>
    <t xml:space="preserve">    ประจำปีงบประมาณ  พ.ศ. 2552</t>
  </si>
  <si>
    <t>2. เงินอุดหนุนทั่วไปเพื่อสนับสนุนการสงเคราะห์เบี้ยยังชีพผู้สูงอายุ</t>
  </si>
  <si>
    <t xml:space="preserve">    (ตามนโยบายเร่งด่วนของรัฐบาล ประจำเดือน ต.ค.2552 - มี.ค.2553)</t>
  </si>
  <si>
    <t xml:space="preserve">               ประจำเดือน พฤศจิกายน 2552</t>
  </si>
  <si>
    <t>พฤศจิกายน 2552</t>
  </si>
  <si>
    <t>ณ 30 พ.ย.2552</t>
  </si>
  <si>
    <t>หมวดเงินอุดหนุนเฉพาะกิจ (ระบุวัตถุประสงค์)</t>
  </si>
  <si>
    <t>- เงินรางวัลองค์กรปกครองส่วนท้องถิ่นที่มีการบริหารการจัดการที่ดี</t>
  </si>
  <si>
    <t>- เงินอุดหนุนทั่วไปเพื่อสนับสนุนการสงเคราะห์เบี้ยยังชีพผู้สูงอายุ</t>
  </si>
  <si>
    <t>รวมรายรับทั้งสิ้น</t>
  </si>
  <si>
    <t xml:space="preserve">   (ตามนโยบายเร่งด่วนของรัฐบาล ประจำเดือน ต.ค.2552 - มี.ค.2553)</t>
  </si>
  <si>
    <t xml:space="preserve">     - โครงการแข่งขันมหกรรมกีฬาท้องถิ่นพระยารัษฎาเกมส์  ครั้งที่ 7</t>
  </si>
  <si>
    <r>
      <t xml:space="preserve">     - โครงการจ้างนักเรียน</t>
    </r>
    <r>
      <rPr>
        <sz val="12"/>
        <rFont val="Angsana New"/>
        <family val="1"/>
      </rPr>
      <t>นักศึกษาทำงานช่วงปิดภาคเรียนเพื่อแก้ปัญหาสังคม ***</t>
    </r>
  </si>
  <si>
    <r>
      <t xml:space="preserve">     - โครงการส่งเสริม</t>
    </r>
    <r>
      <rPr>
        <sz val="12"/>
        <rFont val="Angsana New"/>
        <family val="1"/>
      </rPr>
      <t>และสนับสนุนกลุ่มอาชีพตามแนวทางเศรษฐกิจพอเพียง ***</t>
    </r>
  </si>
  <si>
    <t xml:space="preserve">     - โครงการชุมชนร่วมใจแก้ไขปัญหาอาชญากรรม ***</t>
  </si>
  <si>
    <t xml:space="preserve">     - โครงการจัดงานวันสงกรานต์ รดน้ำผู้สูงอายุ ***</t>
  </si>
  <si>
    <t>2. รายจ่ายเพื่อบำรุงรักษาซ่อมแซมทรัพย์สิน ***</t>
  </si>
  <si>
    <t>4. ค่าเช่าบ้าน ***</t>
  </si>
  <si>
    <t xml:space="preserve">     - โครงการจัดทำป้ายและสื่อประชาสัมพันธ์ ***</t>
  </si>
  <si>
    <t xml:space="preserve">     - โครงการป้องกันและช่วยเหลือบรรเทาสาธารณภัย </t>
  </si>
  <si>
    <t xml:space="preserve">     - โครงการเฉลิมพะรเกียรติแม่ของแผ่นดินฯ *** </t>
  </si>
  <si>
    <t xml:space="preserve">     - โครงการจัดงานสมโภชศาลหลักเมืองตรัง ***</t>
  </si>
  <si>
    <t xml:space="preserve">     - โครงการบ้านท้องถิ่นไทยเทิดไท้องค์ราชัน 84 พรรษา ***</t>
  </si>
  <si>
    <t xml:space="preserve">     - โครงการส่งเสริมสนับสนุนกิจกรรมศูนย์การเรียนรู้ชุมชนฯ </t>
  </si>
  <si>
    <t xml:space="preserve">     - โครงการสนับสนุนการปฏิบัติหน้าที่ของ อปพร. ***</t>
  </si>
  <si>
    <t>2. ค่าวัสดุไฟฟ้าและวิทยุ ***</t>
  </si>
  <si>
    <t xml:space="preserve">6. ค่าวัสดุงานบ้านงานครัว </t>
  </si>
  <si>
    <t xml:space="preserve">    (1) อุดหนุนองค์การบริหารส่วนตำบลบ่อน้ำร้อน ***</t>
  </si>
  <si>
    <t xml:space="preserve">    (5) อุดหนุนศูนย์พัฒนากีฬาประจำตำบล ***</t>
  </si>
  <si>
    <t xml:space="preserve">      - ขยายเขตระบบประปาภูมิภาคบริเวณถนนสายต้นไทร-นานุ้ย หมู่ที่ 4 ***</t>
  </si>
  <si>
    <t xml:space="preserve">    (7) อุดหนุนโครงการอาหารกลางวันโรงเรียน ***</t>
  </si>
  <si>
    <t xml:space="preserve">    (8) อุดหนุนการบริการด้านสาธารณสุข ***</t>
  </si>
  <si>
    <t xml:space="preserve">    (9) อุดหนุนสภาวัฒนธรรมอำเภอกันตัง ***</t>
  </si>
  <si>
    <t xml:space="preserve">    (10) อุดหนุนศูนย์พัฒนาครอบครัวและเครือข่ายพัฒนาสังคมฯ ***</t>
  </si>
  <si>
    <t xml:space="preserve">    (11) อุดหนุนชมรม อสม.สถานีอนามัยตำบลควนธานี ***</t>
  </si>
  <si>
    <t xml:space="preserve">    (12) อุดหนุนการประปาภูมิภาคอำเภอกันตัง</t>
  </si>
  <si>
    <t>1. ค่าจ้างที่ปรึกษาซึ่งไม่เกี่ยวกับครุภัณฑ์ หรือสิ่งก่อสร้างฯ ***</t>
  </si>
  <si>
    <t>2. โครงการก่อสร้างถนน คสล. สายบ้านนายยวด หมู่ที่ 2 ***</t>
  </si>
  <si>
    <t>1. โครงการปรับปรุงระบบประปาหมู่บ้าน  บ้านเก้าะยาว  หมู่ที่ 1 ***</t>
  </si>
  <si>
    <t>3. โครงการก่อสร้างถนน คสล. สายบ้านนายมงคล หมู่ที่ 3 ***</t>
  </si>
  <si>
    <t>4. โครงการก่อสร้างคูระบายน้ำ คสล. แบบรางตื้น  สายบินหยี หมู่ที่ 5 ***</t>
  </si>
  <si>
    <r>
      <t xml:space="preserve">5.โครงการปรับปรุงถนนลงหินผุ  </t>
    </r>
    <r>
      <rPr>
        <sz val="12"/>
        <rFont val="Angsana New"/>
        <family val="1"/>
      </rPr>
      <t>สายแยกบ้านนายบุญรอง-บนควน หมู่ที่ 6 ***</t>
    </r>
  </si>
  <si>
    <t xml:space="preserve">    1.1 เงินสมทบกองทุนบำเหน็จบำนาญข้าราชการส่วนท้องถิ่น(ก.บ.ท.)</t>
  </si>
  <si>
    <t xml:space="preserve">    1.2 เงินสมทบกองทุนประกันสังคม</t>
  </si>
  <si>
    <t xml:space="preserve">    1.3 ทุนการศึกษาขององค์กรปกครองส่วนท้องถิ่น </t>
  </si>
  <si>
    <t xml:space="preserve">    1.4 เงินสงเคราะห์เบี้ยยังชีพผู้สูงอายุ  </t>
  </si>
  <si>
    <t xml:space="preserve">          -  เงินสงเคราะห์เบี้ยยังชีพผู้สูงอายุ งบประมาณ อบต.</t>
  </si>
  <si>
    <t xml:space="preserve">    1.5 เงินสงเคราะห์เบี้ยยังชีพคนพิการ</t>
  </si>
  <si>
    <t xml:space="preserve">          -  เงินสงเคราะห์เบี้ยยังชีพคนพิการ งบประมาณ อบต.</t>
  </si>
  <si>
    <t>2. ประเภทเงินสำรองจ่าย</t>
  </si>
  <si>
    <t xml:space="preserve">          -  เงินสงเคราะห์เบี้ยยังชีพผู้สูงอายุ งบประมาณ กรมส่งเสริมฯ ***</t>
  </si>
  <si>
    <t xml:space="preserve">          -  เงินสงเคราะห์เบี้ยยังชีพคนพิการ งบประมาณ กรมส่งเสริมฯ ***</t>
  </si>
  <si>
    <t>ค่าตอบแทน ***</t>
  </si>
  <si>
    <t>รายจ่ายงบกลาง ***</t>
  </si>
  <si>
    <t>ค่าใช้สอย ***</t>
  </si>
  <si>
    <t>ค่าวัสดุ ***</t>
  </si>
  <si>
    <t>เงินอุดหนุน ***</t>
  </si>
  <si>
    <t>ค่าครุภัณฑ์ ***</t>
  </si>
  <si>
    <t>ค่าที่ดินและสิ่งก่อสร้าง ***</t>
  </si>
  <si>
    <t>รายจ่ายอื่น ***</t>
  </si>
  <si>
    <t>6200</t>
  </si>
  <si>
    <t xml:space="preserve">     - โครงการส่งเสริมและสนับสนุนการเลือกตั้งทุกระดับ ***</t>
  </si>
  <si>
    <t>ประจำเดือน  พฤศจิกายน  2552</t>
  </si>
  <si>
    <t>-  ค่าใช้จ่ายในการจัดเก็บภาษีบำรุงท้องที่ 5%</t>
  </si>
  <si>
    <t>-  เงินประกันสัญญา</t>
  </si>
  <si>
    <t>-  ส่วนลดในการจัดเก็บภาษีบำรุงท้องที่ 6%</t>
  </si>
  <si>
    <t>เลขที่......1  พฤศจิกายน  2552….....</t>
  </si>
  <si>
    <r>
      <t>คำอธิบาย</t>
    </r>
    <r>
      <rPr>
        <sz val="16"/>
        <rFont val="Angsana New"/>
        <family val="1"/>
      </rPr>
      <t xml:space="preserve">     </t>
    </r>
    <r>
      <rPr>
        <b/>
        <sz val="16"/>
        <rFont val="Angsana New"/>
        <family val="1"/>
      </rPr>
      <t xml:space="preserve">เพื่อบันทึก  </t>
    </r>
    <r>
      <rPr>
        <sz val="16"/>
        <rFont val="Angsana New"/>
        <family val="1"/>
      </rPr>
      <t>รายการจากสมุดเงินสดรับ ไปเข้าบัญชีแยกประเภทที่เกี่ยวข้องประจำเดือน พฤศจิกายน 2552</t>
    </r>
  </si>
  <si>
    <r>
      <t>คำอธิบาย</t>
    </r>
    <r>
      <rPr>
        <sz val="16"/>
        <rFont val="Angsana New"/>
        <family val="1"/>
      </rPr>
      <t xml:space="preserve">  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 รายการจากสมุดเงินสดจ่าย  ไปบัญชีแยกประเภทที่เกี่ยวข้อง  ประจำเดือน พฤศจิกายน 2552</t>
    </r>
  </si>
  <si>
    <t>เลขที่......2  พฤศจิกายน  2552….....</t>
  </si>
  <si>
    <t>เลขที่......3  พฤศจิกายน  2552….....</t>
  </si>
  <si>
    <t>วันที่.....30  พฤศจิกายน  2552..........</t>
  </si>
  <si>
    <t>เงินฝากธนาคาร -ประจำ 3 เดือน 257-4-06621-2</t>
  </si>
  <si>
    <t>เงินรับฝาก-เงินประกันสัญญา</t>
  </si>
  <si>
    <t>รายจ่านงบกลาง</t>
  </si>
  <si>
    <t>รายจ่ายค้างจ่าย - ค่ากระแสไฟฟ้าโครงการถ่ายโอน</t>
  </si>
  <si>
    <r>
      <t xml:space="preserve">เงินรับฝาก- </t>
    </r>
    <r>
      <rPr>
        <sz val="14"/>
        <rFont val="Angsana New"/>
        <family val="1"/>
      </rPr>
      <t>ค่าใช้จ่ายในการจัดเก็บภาษีบำรุงท้องที่ 5%</t>
    </r>
  </si>
  <si>
    <r>
      <t>เงินรับฝาก-</t>
    </r>
    <r>
      <rPr>
        <sz val="14"/>
        <rFont val="Angsana New"/>
        <family val="1"/>
      </rPr>
      <t>ส่วนลดในการจัดเก็บภาษีบำรุงท้องที่ 6%</t>
    </r>
  </si>
  <si>
    <t>เงินรับฝาก - ค่าใช้จ่ายในการจัดเก็บภาษีบำรุงท้องที่ 5%</t>
  </si>
  <si>
    <t>7000</t>
  </si>
  <si>
    <r>
      <t>เงินอุดหนุนเฉพาะกิจ-</t>
    </r>
    <r>
      <rPr>
        <sz val="14"/>
        <rFont val="Angsana New"/>
        <family val="1"/>
      </rPr>
      <t>เบี้ยยังชีพผู้สูงอายุตามนโยบายเร่งด่วนฯ</t>
    </r>
  </si>
  <si>
    <t>ดอกเบี้ยเงินฝากธนาคาร</t>
  </si>
  <si>
    <t>ค่าขายแบบแปลน</t>
  </si>
  <si>
    <t>เงินอุดหนุนเฉพาะกิจ-เงินรางวัล อปท.ที่มีการบริหารจัดการที่ดี</t>
  </si>
  <si>
    <t>เงินอุดหนุนเฉพาะกิจ-เบี้ยยังชีพผู้สูงอายุตามนโยบายเร่งด่วนฯ</t>
  </si>
  <si>
    <t>3000</t>
  </si>
  <si>
    <r>
      <t>คำอธิบาย</t>
    </r>
    <r>
      <rPr>
        <sz val="16"/>
        <rFont val="Angsana New"/>
        <family val="1"/>
      </rPr>
      <t xml:space="preserve">  </t>
    </r>
    <r>
      <rPr>
        <b/>
        <sz val="16"/>
        <rFont val="Angsana New"/>
        <family val="1"/>
      </rPr>
      <t xml:space="preserve"> เพื่อบันทึก</t>
    </r>
    <r>
      <rPr>
        <sz val="16"/>
        <rFont val="Angsana New"/>
        <family val="1"/>
      </rPr>
      <t xml:space="preserve">  รายการจากทะเบียนเงินรายรับ  ไปเข้าบัญชีแยกประเภทที่เกี่ยวข้อง</t>
    </r>
    <r>
      <rPr>
        <sz val="14"/>
        <rFont val="Angsana New"/>
        <family val="1"/>
      </rPr>
      <t>ประจำเดือน พฤศจิกายน 2552</t>
    </r>
  </si>
  <si>
    <r>
      <t>คำอธิบาย</t>
    </r>
    <r>
      <rPr>
        <sz val="16"/>
        <rFont val="Angsana New"/>
        <family val="1"/>
      </rPr>
      <t xml:space="preserve">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</t>
    </r>
    <r>
      <rPr>
        <sz val="14"/>
        <rFont val="Angsana New"/>
        <family val="1"/>
      </rPr>
      <t>รายการโอนเงินฝากธนาคารกระแสรายวัน เข้าเงินฝากธนาคารออมทรัพย์ ประจำเดือนพฤศจิกายน 2552</t>
    </r>
  </si>
  <si>
    <r>
      <t>คำอธิบาย</t>
    </r>
    <r>
      <rPr>
        <sz val="16"/>
        <rFont val="Angsana New"/>
        <family val="1"/>
      </rPr>
      <t xml:space="preserve">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</t>
    </r>
    <r>
      <rPr>
        <sz val="14"/>
        <rFont val="Angsana New"/>
        <family val="1"/>
      </rPr>
      <t>รายการโอนเงินฝากธนาคารออมทรัพย์ เข้าเงินฝากธนาคารกระแสรายวัน ประจำเดือนพฤศจิกายน 2552</t>
    </r>
  </si>
  <si>
    <t xml:space="preserve">                        นโยบายและแผน  รักษาราชการแทน  หัวหน้าสำนักงานปลัด  อบต.  เป็นค่าใช้จ่ายตามโครงการจัดงาน</t>
  </si>
  <si>
    <t xml:space="preserve">                        ประเพณีลอยกระทง  ประจำปี 2552  ตามสัญญายืมเงิน เลขที่ 3/2553  ลงวันที่  26  ตุลาคม  2552</t>
  </si>
  <si>
    <t>เลขที่.....4  พฤษจิกานยน  2552…...</t>
  </si>
  <si>
    <r>
      <t>คำอธิบาย</t>
    </r>
    <r>
      <rPr>
        <sz val="16"/>
        <rFont val="Angsana New"/>
        <family val="1"/>
      </rPr>
      <t xml:space="preserve">      เพื่อบันทึก   การส่งใช้เงินยืมเงินงบประมาณ  ของนายประนอก   รักจริง  ตำแหน่ง  นายก อบต.ควนธานี</t>
    </r>
  </si>
  <si>
    <t xml:space="preserve">                        เป็นค่าลงทะเบียนและค่าใช้จ่ายในการเดินทางไปราชการโครงการปฐมนิเทศให้ความรู้แก่นายก อปท.</t>
  </si>
  <si>
    <t xml:space="preserve">                        ที่ได้รับการเลือกตั้งใหม่  ณ จังหวัดชลบุรี  ตามสัญญายืมเงิน เลขที่ 2/2553  ลงวันที่  21  ตุลาคม  2552</t>
  </si>
  <si>
    <r>
      <t xml:space="preserve">     </t>
    </r>
    <r>
      <rPr>
        <sz val="14"/>
        <rFont val="Angsana New"/>
        <family val="1"/>
      </rPr>
      <t>เงินอุดหนุนเฉพาะกิจ-อปท.ที่มีการบริหารจัดการที่ดี</t>
    </r>
  </si>
  <si>
    <r>
      <t xml:space="preserve">     </t>
    </r>
    <r>
      <rPr>
        <sz val="12"/>
        <rFont val="Angsana New"/>
        <family val="1"/>
      </rPr>
      <t>เงินอุดหนุนเฉพาะกิจ-เบี้ยยังชีพผู้สูงอายุตามนโยบายเร่งด่วนฯ</t>
    </r>
  </si>
  <si>
    <t xml:space="preserve">     เงินทุนโครงการเศรษฐกิจชุมชน</t>
  </si>
  <si>
    <t xml:space="preserve">     รายจ่ายค้างจ่าย</t>
  </si>
  <si>
    <t>ประจำเดือน  พฤศจิกายน  พ.ศ. 2552</t>
  </si>
  <si>
    <t>เงินอุดหนุนเฉพาะกิจ - เบี้ยยังชีพผู้สูงอายุตามนโยบายเร่งด่วนของรัฐบาล</t>
  </si>
  <si>
    <t>ณ วันที่  30  พฤศจิกายน  2552</t>
  </si>
  <si>
    <t>วันที่  30  พฤศจิกายน  2552</t>
  </si>
  <si>
    <t>รายรับ อบต.  เมื่อวันที่   12  พฤศจิกายน  2552  ยังไม่ได้บันทึกบัญชี</t>
  </si>
  <si>
    <t>17  พฤศจิกายน  2552</t>
  </si>
  <si>
    <t>24  กรกฎาคม  2550</t>
  </si>
  <si>
    <t>25  พฤศจิกายน  2552</t>
  </si>
  <si>
    <t>30  พฤศจิกายน  2552</t>
  </si>
  <si>
    <t>รายจ่ายตามข้อบัญญัติงบประมาณรายจ่าย  ประจำปีงบประมาณ  พ.ศ. 2553</t>
  </si>
  <si>
    <t>11. ค่าวัสดุอื่น ๆ  (อาหารเสริม (นม) โรงเรียน) ***</t>
  </si>
  <si>
    <t>12. ค่าวัสดุอื่น ๆ ***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</si>
</sst>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24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sz val="8"/>
      <name val="Cordia New"/>
      <family val="0"/>
    </font>
    <font>
      <b/>
      <sz val="16"/>
      <color indexed="10"/>
      <name val="Angsana New"/>
      <family val="1"/>
    </font>
    <font>
      <u val="single"/>
      <sz val="16"/>
      <name val="Angsana New"/>
      <family val="1"/>
    </font>
    <font>
      <sz val="16"/>
      <color indexed="10"/>
      <name val="Angsana New"/>
      <family val="1"/>
    </font>
    <font>
      <sz val="13"/>
      <name val="Angsana New"/>
      <family val="1"/>
    </font>
    <font>
      <sz val="13.5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12"/>
      <name val="Angsana New"/>
      <family val="1"/>
    </font>
    <font>
      <b/>
      <u val="single"/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5"/>
      <name val="Angsana New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2" fillId="0" borderId="3" xfId="15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7" xfId="15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9" xfId="15" applyFont="1" applyFill="1" applyBorder="1" applyAlignment="1">
      <alignment/>
    </xf>
    <xf numFmtId="43" fontId="3" fillId="0" borderId="9" xfId="15" applyFont="1" applyFill="1" applyBorder="1" applyAlignment="1">
      <alignment horizontal="center"/>
    </xf>
    <xf numFmtId="0" fontId="2" fillId="0" borderId="0" xfId="0" applyFont="1" applyAlignment="1">
      <alignment/>
    </xf>
    <xf numFmtId="43" fontId="2" fillId="0" borderId="7" xfId="15" applyFont="1" applyBorder="1" applyAlignment="1">
      <alignment horizontal="right"/>
    </xf>
    <xf numFmtId="0" fontId="5" fillId="0" borderId="10" xfId="0" applyFont="1" applyBorder="1" applyAlignment="1">
      <alignment/>
    </xf>
    <xf numFmtId="43" fontId="2" fillId="0" borderId="0" xfId="0" applyNumberFormat="1" applyFont="1" applyAlignment="1">
      <alignment/>
    </xf>
    <xf numFmtId="0" fontId="5" fillId="0" borderId="7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43" fontId="5" fillId="0" borderId="3" xfId="0" applyNumberFormat="1" applyFont="1" applyBorder="1" applyAlignment="1">
      <alignment/>
    </xf>
    <xf numFmtId="0" fontId="5" fillId="0" borderId="7" xfId="0" applyFont="1" applyBorder="1" applyAlignment="1">
      <alignment/>
    </xf>
    <xf numFmtId="43" fontId="5" fillId="0" borderId="10" xfId="15" applyNumberFormat="1" applyFont="1" applyBorder="1" applyAlignment="1">
      <alignment/>
    </xf>
    <xf numFmtId="43" fontId="5" fillId="0" borderId="7" xfId="0" applyNumberFormat="1" applyFont="1" applyBorder="1" applyAlignment="1">
      <alignment horizontal="center"/>
    </xf>
    <xf numFmtId="43" fontId="5" fillId="0" borderId="7" xfId="0" applyNumberFormat="1" applyFont="1" applyFill="1" applyBorder="1" applyAlignment="1">
      <alignment/>
    </xf>
    <xf numFmtId="43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187" fontId="5" fillId="0" borderId="10" xfId="15" applyNumberFormat="1" applyFont="1" applyBorder="1" applyAlignment="1">
      <alignment/>
    </xf>
    <xf numFmtId="43" fontId="5" fillId="0" borderId="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7" fontId="5" fillId="0" borderId="0" xfId="15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9" fontId="5" fillId="0" borderId="1" xfId="15" applyNumberFormat="1" applyFont="1" applyBorder="1" applyAlignment="1">
      <alignment horizontal="right"/>
    </xf>
    <xf numFmtId="49" fontId="5" fillId="0" borderId="1" xfId="15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5" fillId="0" borderId="7" xfId="15" applyNumberFormat="1" applyFont="1" applyBorder="1" applyAlignment="1">
      <alignment/>
    </xf>
    <xf numFmtId="0" fontId="5" fillId="0" borderId="3" xfId="0" applyFont="1" applyBorder="1" applyAlignment="1">
      <alignment/>
    </xf>
    <xf numFmtId="43" fontId="5" fillId="0" borderId="7" xfId="0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87" fontId="5" fillId="0" borderId="7" xfId="15" applyNumberFormat="1" applyFont="1" applyBorder="1" applyAlignment="1">
      <alignment/>
    </xf>
    <xf numFmtId="0" fontId="7" fillId="0" borderId="0" xfId="0" applyFont="1" applyBorder="1" applyAlignment="1">
      <alignment/>
    </xf>
    <xf numFmtId="49" fontId="5" fillId="0" borderId="7" xfId="0" applyNumberFormat="1" applyFont="1" applyBorder="1" applyAlignment="1">
      <alignment/>
    </xf>
    <xf numFmtId="0" fontId="5" fillId="0" borderId="6" xfId="0" applyFont="1" applyBorder="1" applyAlignment="1">
      <alignment/>
    </xf>
    <xf numFmtId="43" fontId="5" fillId="0" borderId="6" xfId="15" applyNumberFormat="1" applyFont="1" applyBorder="1" applyAlignment="1">
      <alignment/>
    </xf>
    <xf numFmtId="43" fontId="5" fillId="0" borderId="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3" fillId="0" borderId="9" xfId="15" applyNumberFormat="1" applyFont="1" applyBorder="1" applyAlignment="1">
      <alignment/>
    </xf>
    <xf numFmtId="43" fontId="3" fillId="0" borderId="9" xfId="0" applyNumberFormat="1" applyFont="1" applyBorder="1" applyAlignment="1">
      <alignment horizontal="center"/>
    </xf>
    <xf numFmtId="43" fontId="3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187" fontId="5" fillId="0" borderId="3" xfId="15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188" fontId="5" fillId="0" borderId="7" xfId="15" applyNumberFormat="1" applyFont="1" applyBorder="1" applyAlignment="1">
      <alignment/>
    </xf>
    <xf numFmtId="43" fontId="5" fillId="0" borderId="7" xfId="15" applyNumberFormat="1" applyFont="1" applyFill="1" applyBorder="1" applyAlignment="1">
      <alignment/>
    </xf>
    <xf numFmtId="187" fontId="5" fillId="0" borderId="7" xfId="15" applyNumberFormat="1" applyFont="1" applyFill="1" applyBorder="1" applyAlignment="1">
      <alignment/>
    </xf>
    <xf numFmtId="43" fontId="5" fillId="0" borderId="7" xfId="15" applyNumberFormat="1" applyFont="1" applyBorder="1" applyAlignment="1">
      <alignment horizontal="center"/>
    </xf>
    <xf numFmtId="43" fontId="3" fillId="0" borderId="6" xfId="15" applyNumberFormat="1" applyFont="1" applyBorder="1" applyAlignment="1">
      <alignment/>
    </xf>
    <xf numFmtId="43" fontId="3" fillId="0" borderId="6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2" xfId="15" applyNumberFormat="1" applyFont="1" applyBorder="1" applyAlignment="1">
      <alignment/>
    </xf>
    <xf numFmtId="43" fontId="3" fillId="0" borderId="12" xfId="0" applyNumberFormat="1" applyFont="1" applyBorder="1" applyAlignment="1">
      <alignment horizontal="center"/>
    </xf>
    <xf numFmtId="43" fontId="3" fillId="0" borderId="13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9" xfId="15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19" applyFont="1">
      <alignment/>
      <protection/>
    </xf>
    <xf numFmtId="0" fontId="2" fillId="0" borderId="15" xfId="19" applyFont="1" applyBorder="1">
      <alignment/>
      <protection/>
    </xf>
    <xf numFmtId="0" fontId="2" fillId="0" borderId="16" xfId="19" applyFont="1" applyBorder="1">
      <alignment/>
      <protection/>
    </xf>
    <xf numFmtId="0" fontId="2" fillId="0" borderId="5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17" xfId="19" applyFont="1" applyBorder="1">
      <alignment/>
      <protection/>
    </xf>
    <xf numFmtId="0" fontId="2" fillId="0" borderId="10" xfId="19" applyFont="1" applyBorder="1">
      <alignment/>
      <protection/>
    </xf>
    <xf numFmtId="0" fontId="2" fillId="0" borderId="0" xfId="19" applyFont="1" applyBorder="1">
      <alignment/>
      <protection/>
    </xf>
    <xf numFmtId="43" fontId="3" fillId="0" borderId="0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16" xfId="15" applyFont="1" applyBorder="1" applyAlignment="1">
      <alignment/>
    </xf>
    <xf numFmtId="0" fontId="3" fillId="0" borderId="18" xfId="21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12" fillId="0" borderId="10" xfId="19" applyFont="1" applyBorder="1">
      <alignment/>
      <protection/>
    </xf>
    <xf numFmtId="0" fontId="2" fillId="0" borderId="4" xfId="19" applyFont="1" applyBorder="1">
      <alignment/>
      <protection/>
    </xf>
    <xf numFmtId="0" fontId="12" fillId="0" borderId="0" xfId="19" applyFont="1" applyBorder="1" applyAlignment="1">
      <alignment/>
      <protection/>
    </xf>
    <xf numFmtId="43" fontId="2" fillId="0" borderId="0" xfId="15" applyFont="1" applyBorder="1" applyAlignment="1">
      <alignment/>
    </xf>
    <xf numFmtId="0" fontId="12" fillId="0" borderId="0" xfId="19" applyFont="1" applyBorder="1" applyAlignment="1">
      <alignment horizontal="center"/>
      <protection/>
    </xf>
    <xf numFmtId="49" fontId="2" fillId="0" borderId="0" xfId="19" applyNumberFormat="1" applyFont="1" applyBorder="1" applyAlignment="1">
      <alignment/>
      <protection/>
    </xf>
    <xf numFmtId="0" fontId="2" fillId="0" borderId="0" xfId="19" applyFont="1" applyBorder="1" applyAlignment="1">
      <alignment/>
      <protection/>
    </xf>
    <xf numFmtId="43" fontId="2" fillId="0" borderId="0" xfId="15" applyFont="1" applyAlignment="1">
      <alignment/>
    </xf>
    <xf numFmtId="206" fontId="2" fillId="0" borderId="0" xfId="19" applyNumberFormat="1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3" fillId="0" borderId="0" xfId="20" applyFont="1" applyBorder="1" applyAlignment="1">
      <alignment horizontal="center" vertical="top"/>
      <protection/>
    </xf>
    <xf numFmtId="0" fontId="3" fillId="0" borderId="18" xfId="20" applyFont="1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/>
      <protection/>
    </xf>
    <xf numFmtId="43" fontId="2" fillId="0" borderId="3" xfId="15" applyFont="1" applyBorder="1" applyAlignment="1">
      <alignment horizontal="right"/>
    </xf>
    <xf numFmtId="0" fontId="2" fillId="0" borderId="0" xfId="20" applyFont="1" applyBorder="1">
      <alignment/>
      <protection/>
    </xf>
    <xf numFmtId="0" fontId="2" fillId="0" borderId="7" xfId="20" applyFont="1" applyBorder="1">
      <alignment/>
      <protection/>
    </xf>
    <xf numFmtId="43" fontId="2" fillId="0" borderId="0" xfId="20" applyNumberFormat="1" applyFont="1">
      <alignment/>
      <protection/>
    </xf>
    <xf numFmtId="49" fontId="2" fillId="0" borderId="7" xfId="20" applyNumberFormat="1" applyFont="1" applyBorder="1">
      <alignment/>
      <protection/>
    </xf>
    <xf numFmtId="43" fontId="2" fillId="0" borderId="7" xfId="15" applyFont="1" applyBorder="1" applyAlignment="1">
      <alignment/>
    </xf>
    <xf numFmtId="43" fontId="2" fillId="0" borderId="6" xfId="15" applyFont="1" applyBorder="1" applyAlignment="1">
      <alignment horizontal="right"/>
    </xf>
    <xf numFmtId="49" fontId="2" fillId="0" borderId="0" xfId="20" applyNumberFormat="1" applyFont="1" applyBorder="1" applyAlignment="1">
      <alignment horizontal="center"/>
      <protection/>
    </xf>
    <xf numFmtId="43" fontId="3" fillId="0" borderId="12" xfId="15" applyFont="1" applyBorder="1" applyAlignment="1">
      <alignment horizontal="center"/>
    </xf>
    <xf numFmtId="0" fontId="3" fillId="0" borderId="0" xfId="21" applyFont="1" applyBorder="1" applyAlignment="1">
      <alignment horizontal="center"/>
      <protection/>
    </xf>
    <xf numFmtId="43" fontId="3" fillId="0" borderId="12" xfId="15" applyFont="1" applyBorder="1" applyAlignment="1">
      <alignment horizontal="right"/>
    </xf>
    <xf numFmtId="0" fontId="2" fillId="0" borderId="0" xfId="21" applyFont="1">
      <alignment/>
      <protection/>
    </xf>
    <xf numFmtId="0" fontId="2" fillId="0" borderId="0" xfId="21" applyFont="1" applyBorder="1" applyAlignment="1">
      <alignment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/>
      <protection/>
    </xf>
    <xf numFmtId="0" fontId="2" fillId="0" borderId="16" xfId="21" applyFont="1" applyBorder="1" applyAlignment="1">
      <alignment/>
      <protection/>
    </xf>
    <xf numFmtId="49" fontId="2" fillId="0" borderId="7" xfId="21" applyNumberFormat="1" applyFont="1" applyBorder="1" applyAlignment="1">
      <alignment horizontal="center"/>
      <protection/>
    </xf>
    <xf numFmtId="43" fontId="2" fillId="0" borderId="7" xfId="15" applyFont="1" applyBorder="1" applyAlignment="1">
      <alignment/>
    </xf>
    <xf numFmtId="0" fontId="2" fillId="0" borderId="7" xfId="21" applyFont="1" applyBorder="1" applyAlignment="1">
      <alignment/>
      <protection/>
    </xf>
    <xf numFmtId="0" fontId="2" fillId="0" borderId="10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2" fillId="0" borderId="7" xfId="21" applyFont="1" applyBorder="1" applyAlignment="1">
      <alignment horizontal="center"/>
      <protection/>
    </xf>
    <xf numFmtId="0" fontId="2" fillId="0" borderId="5" xfId="21" applyFont="1" applyBorder="1" applyAlignment="1">
      <alignment/>
      <protection/>
    </xf>
    <xf numFmtId="0" fontId="2" fillId="0" borderId="1" xfId="21" applyFont="1" applyBorder="1" applyAlignment="1">
      <alignment/>
      <protection/>
    </xf>
    <xf numFmtId="0" fontId="2" fillId="0" borderId="17" xfId="21" applyFont="1" applyBorder="1" applyAlignment="1">
      <alignment/>
      <protection/>
    </xf>
    <xf numFmtId="0" fontId="2" fillId="0" borderId="6" xfId="21" applyFont="1" applyBorder="1" applyAlignment="1">
      <alignment/>
      <protection/>
    </xf>
    <xf numFmtId="43" fontId="3" fillId="0" borderId="9" xfId="21" applyNumberFormat="1" applyFont="1" applyBorder="1" applyAlignment="1">
      <alignment/>
      <protection/>
    </xf>
    <xf numFmtId="43" fontId="2" fillId="0" borderId="0" xfId="21" applyNumberFormat="1" applyFont="1" applyBorder="1" applyAlignment="1">
      <alignment/>
      <protection/>
    </xf>
    <xf numFmtId="0" fontId="3" fillId="0" borderId="2" xfId="21" applyFont="1" applyBorder="1" applyAlignment="1">
      <alignment/>
      <protection/>
    </xf>
    <xf numFmtId="0" fontId="2" fillId="0" borderId="4" xfId="21" applyFont="1" applyBorder="1" applyAlignment="1">
      <alignment/>
      <protection/>
    </xf>
    <xf numFmtId="0" fontId="2" fillId="0" borderId="15" xfId="21" applyFont="1" applyBorder="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16" xfId="21" applyFont="1" applyBorder="1" applyAlignment="1">
      <alignment horizontal="center" vertical="center"/>
      <protection/>
    </xf>
    <xf numFmtId="49" fontId="2" fillId="0" borderId="7" xfId="21" applyNumberFormat="1" applyFont="1" applyBorder="1" applyAlignment="1">
      <alignment horizontal="center" vertical="center"/>
      <protection/>
    </xf>
    <xf numFmtId="43" fontId="2" fillId="0" borderId="7" xfId="15" applyFont="1" applyBorder="1" applyAlignment="1">
      <alignment horizontal="center"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/>
      <protection/>
    </xf>
    <xf numFmtId="43" fontId="3" fillId="0" borderId="9" xfId="15" applyFont="1" applyBorder="1" applyAlignment="1">
      <alignment/>
    </xf>
    <xf numFmtId="0" fontId="2" fillId="0" borderId="0" xfId="21" applyFont="1" applyBorder="1" applyAlignment="1">
      <alignment horizontal="center"/>
      <protection/>
    </xf>
    <xf numFmtId="0" fontId="2" fillId="0" borderId="2" xfId="21" applyFont="1" applyBorder="1" applyAlignment="1">
      <alignment/>
      <protection/>
    </xf>
    <xf numFmtId="0" fontId="2" fillId="0" borderId="3" xfId="21" applyFont="1" applyBorder="1" applyAlignment="1">
      <alignment/>
      <protection/>
    </xf>
    <xf numFmtId="49" fontId="2" fillId="0" borderId="7" xfId="21" applyNumberFormat="1" applyFont="1" applyBorder="1" applyAlignment="1">
      <alignment/>
      <protection/>
    </xf>
    <xf numFmtId="0" fontId="2" fillId="0" borderId="0" xfId="21" applyFont="1" applyBorder="1" applyAlignment="1">
      <alignment/>
      <protection/>
    </xf>
    <xf numFmtId="43" fontId="2" fillId="0" borderId="7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 horizontal="right"/>
    </xf>
    <xf numFmtId="43" fontId="2" fillId="0" borderId="7" xfId="15" applyNumberFormat="1" applyFont="1" applyBorder="1" applyAlignment="1">
      <alignment/>
    </xf>
    <xf numFmtId="43" fontId="2" fillId="0" borderId="6" xfId="15" applyFont="1" applyBorder="1" applyAlignment="1">
      <alignment horizontal="right"/>
    </xf>
    <xf numFmtId="0" fontId="2" fillId="0" borderId="0" xfId="24" applyFont="1">
      <alignment/>
      <protection/>
    </xf>
    <xf numFmtId="0" fontId="3" fillId="0" borderId="18" xfId="24" applyFont="1" applyBorder="1" applyAlignment="1">
      <alignment horizontal="center"/>
      <protection/>
    </xf>
    <xf numFmtId="0" fontId="3" fillId="0" borderId="2" xfId="24" applyFont="1" applyBorder="1">
      <alignment/>
      <protection/>
    </xf>
    <xf numFmtId="0" fontId="2" fillId="0" borderId="4" xfId="24" applyFont="1" applyBorder="1">
      <alignment/>
      <protection/>
    </xf>
    <xf numFmtId="0" fontId="3" fillId="0" borderId="3" xfId="24" applyFont="1" applyBorder="1" applyAlignment="1">
      <alignment horizontal="center"/>
      <protection/>
    </xf>
    <xf numFmtId="0" fontId="2" fillId="0" borderId="10" xfId="24" applyFont="1" applyBorder="1">
      <alignment/>
      <protection/>
    </xf>
    <xf numFmtId="49" fontId="2" fillId="0" borderId="0" xfId="24" applyNumberFormat="1" applyFont="1" applyBorder="1">
      <alignment/>
      <protection/>
    </xf>
    <xf numFmtId="0" fontId="2" fillId="0" borderId="7" xfId="24" applyFont="1" applyBorder="1" applyAlignment="1">
      <alignment horizontal="center"/>
      <protection/>
    </xf>
    <xf numFmtId="49" fontId="2" fillId="0" borderId="0" xfId="24" applyNumberFormat="1" applyFont="1" applyBorder="1" applyAlignment="1">
      <alignment horizontal="left"/>
      <protection/>
    </xf>
    <xf numFmtId="0" fontId="2" fillId="0" borderId="9" xfId="24" applyFont="1" applyBorder="1">
      <alignment/>
      <protection/>
    </xf>
    <xf numFmtId="49" fontId="2" fillId="0" borderId="0" xfId="24" applyNumberFormat="1" applyFont="1">
      <alignment/>
      <protection/>
    </xf>
    <xf numFmtId="0" fontId="2" fillId="0" borderId="0" xfId="25" applyFont="1">
      <alignment/>
      <protection/>
    </xf>
    <xf numFmtId="0" fontId="2" fillId="0" borderId="1" xfId="25" applyFont="1" applyBorder="1">
      <alignment/>
      <protection/>
    </xf>
    <xf numFmtId="0" fontId="2" fillId="0" borderId="0" xfId="25" applyFont="1" applyBorder="1">
      <alignment/>
      <protection/>
    </xf>
    <xf numFmtId="0" fontId="3" fillId="0" borderId="7" xfId="25" applyFont="1" applyBorder="1" applyAlignment="1">
      <alignment horizontal="left"/>
      <protection/>
    </xf>
    <xf numFmtId="49" fontId="3" fillId="0" borderId="7" xfId="25" applyNumberFormat="1" applyFont="1" applyBorder="1" applyAlignment="1">
      <alignment horizontal="center"/>
      <protection/>
    </xf>
    <xf numFmtId="0" fontId="2" fillId="0" borderId="7" xfId="25" applyFont="1" applyBorder="1" applyAlignment="1">
      <alignment horizontal="left"/>
      <protection/>
    </xf>
    <xf numFmtId="49" fontId="2" fillId="0" borderId="7" xfId="25" applyNumberFormat="1" applyFont="1" applyBorder="1" applyAlignment="1">
      <alignment horizontal="center"/>
      <protection/>
    </xf>
    <xf numFmtId="0" fontId="2" fillId="0" borderId="6" xfId="25" applyFont="1" applyBorder="1" applyAlignment="1">
      <alignment horizontal="left"/>
      <protection/>
    </xf>
    <xf numFmtId="49" fontId="2" fillId="0" borderId="6" xfId="25" applyNumberFormat="1" applyFont="1" applyBorder="1" applyAlignment="1">
      <alignment horizontal="center"/>
      <protection/>
    </xf>
    <xf numFmtId="0" fontId="3" fillId="0" borderId="7" xfId="25" applyFont="1" applyBorder="1">
      <alignment/>
      <protection/>
    </xf>
    <xf numFmtId="0" fontId="2" fillId="0" borderId="7" xfId="25" applyFont="1" applyBorder="1">
      <alignment/>
      <protection/>
    </xf>
    <xf numFmtId="0" fontId="2" fillId="0" borderId="6" xfId="25" applyFont="1" applyBorder="1">
      <alignment/>
      <protection/>
    </xf>
    <xf numFmtId="49" fontId="2" fillId="0" borderId="6" xfId="25" applyNumberFormat="1" applyFont="1" applyBorder="1">
      <alignment/>
      <protection/>
    </xf>
    <xf numFmtId="0" fontId="3" fillId="0" borderId="7" xfId="25" applyFont="1" applyBorder="1">
      <alignment/>
      <protection/>
    </xf>
    <xf numFmtId="49" fontId="3" fillId="0" borderId="7" xfId="25" applyNumberFormat="1" applyFont="1" applyBorder="1" applyAlignment="1">
      <alignment horizontal="center"/>
      <protection/>
    </xf>
    <xf numFmtId="49" fontId="2" fillId="0" borderId="7" xfId="25" applyNumberFormat="1" applyFont="1" applyBorder="1">
      <alignment/>
      <protection/>
    </xf>
    <xf numFmtId="49" fontId="2" fillId="0" borderId="7" xfId="25" applyNumberFormat="1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43" fontId="3" fillId="0" borderId="9" xfId="15" applyFont="1" applyBorder="1" applyAlignment="1">
      <alignment/>
    </xf>
    <xf numFmtId="43" fontId="5" fillId="0" borderId="7" xfId="15" applyFont="1" applyBorder="1" applyAlignment="1">
      <alignment horizontal="center"/>
    </xf>
    <xf numFmtId="43" fontId="5" fillId="0" borderId="7" xfId="15" applyFont="1" applyBorder="1" applyAlignment="1">
      <alignment/>
    </xf>
    <xf numFmtId="43" fontId="5" fillId="0" borderId="0" xfId="0" applyNumberFormat="1" applyFont="1" applyAlignment="1">
      <alignment/>
    </xf>
    <xf numFmtId="43" fontId="2" fillId="0" borderId="0" xfId="24" applyNumberFormat="1" applyFont="1">
      <alignment/>
      <protection/>
    </xf>
    <xf numFmtId="0" fontId="5" fillId="0" borderId="0" xfId="22" applyFont="1">
      <alignment/>
      <protection/>
    </xf>
    <xf numFmtId="0" fontId="2" fillId="0" borderId="0" xfId="22" applyFont="1">
      <alignment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/>
      <protection/>
    </xf>
    <xf numFmtId="0" fontId="2" fillId="0" borderId="3" xfId="22" applyFont="1" applyBorder="1">
      <alignment/>
      <protection/>
    </xf>
    <xf numFmtId="49" fontId="2" fillId="0" borderId="3" xfId="22" applyNumberFormat="1" applyFont="1" applyBorder="1" applyAlignment="1">
      <alignment horizontal="center"/>
      <protection/>
    </xf>
    <xf numFmtId="43" fontId="2" fillId="0" borderId="3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3" fontId="2" fillId="0" borderId="3" xfId="15" applyNumberFormat="1" applyFont="1" applyBorder="1" applyAlignment="1">
      <alignment horizontal="right"/>
    </xf>
    <xf numFmtId="0" fontId="2" fillId="0" borderId="7" xfId="22" applyFont="1" applyBorder="1">
      <alignment/>
      <protection/>
    </xf>
    <xf numFmtId="49" fontId="2" fillId="0" borderId="7" xfId="22" applyNumberFormat="1" applyFont="1" applyBorder="1" applyAlignment="1">
      <alignment horizontal="center"/>
      <protection/>
    </xf>
    <xf numFmtId="43" fontId="2" fillId="0" borderId="7" xfId="15" applyNumberFormat="1" applyFont="1" applyBorder="1" applyAlignment="1">
      <alignment/>
    </xf>
    <xf numFmtId="43" fontId="2" fillId="0" borderId="7" xfId="15" applyNumberFormat="1" applyFont="1" applyBorder="1" applyAlignment="1">
      <alignment horizontal="right"/>
    </xf>
    <xf numFmtId="0" fontId="2" fillId="0" borderId="6" xfId="22" applyFont="1" applyBorder="1">
      <alignment/>
      <protection/>
    </xf>
    <xf numFmtId="49" fontId="2" fillId="0" borderId="6" xfId="22" applyNumberFormat="1" applyFont="1" applyBorder="1" applyAlignment="1">
      <alignment horizontal="center"/>
      <protection/>
    </xf>
    <xf numFmtId="43" fontId="3" fillId="0" borderId="9" xfId="22" applyNumberFormat="1" applyFont="1" applyBorder="1">
      <alignment/>
      <protection/>
    </xf>
    <xf numFmtId="43" fontId="3" fillId="0" borderId="9" xfId="22" applyNumberFormat="1" applyFont="1" applyBorder="1" applyAlignment="1">
      <alignment horizontal="center"/>
      <protection/>
    </xf>
    <xf numFmtId="43" fontId="5" fillId="0" borderId="0" xfId="22" applyNumberFormat="1" applyFont="1">
      <alignment/>
      <protection/>
    </xf>
    <xf numFmtId="43" fontId="2" fillId="0" borderId="7" xfId="22" applyNumberFormat="1" applyFont="1" applyBorder="1">
      <alignment/>
      <protection/>
    </xf>
    <xf numFmtId="0" fontId="5" fillId="0" borderId="0" xfId="22" applyFont="1" applyBorder="1">
      <alignment/>
      <protection/>
    </xf>
    <xf numFmtId="0" fontId="3" fillId="0" borderId="0" xfId="22" applyFont="1" applyBorder="1" applyAlignment="1">
      <alignment/>
      <protection/>
    </xf>
    <xf numFmtId="0" fontId="2" fillId="0" borderId="0" xfId="22" applyFont="1" applyBorder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49" fontId="2" fillId="0" borderId="0" xfId="22" applyNumberFormat="1" applyFont="1" applyBorder="1" applyAlignment="1">
      <alignment horizontal="center"/>
      <protection/>
    </xf>
    <xf numFmtId="43" fontId="2" fillId="0" borderId="0" xfId="15" applyFont="1" applyBorder="1" applyAlignment="1">
      <alignment/>
    </xf>
    <xf numFmtId="43" fontId="2" fillId="0" borderId="0" xfId="15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/>
    </xf>
    <xf numFmtId="43" fontId="3" fillId="0" borderId="0" xfId="22" applyNumberFormat="1" applyFont="1" applyBorder="1">
      <alignment/>
      <protection/>
    </xf>
    <xf numFmtId="43" fontId="3" fillId="0" borderId="0" xfId="22" applyNumberFormat="1" applyFont="1" applyBorder="1" applyAlignment="1">
      <alignment horizontal="center"/>
      <protection/>
    </xf>
    <xf numFmtId="43" fontId="2" fillId="0" borderId="6" xfId="15" applyFont="1" applyBorder="1" applyAlignment="1">
      <alignment/>
    </xf>
    <xf numFmtId="43" fontId="2" fillId="0" borderId="6" xfId="22" applyNumberFormat="1" applyFont="1" applyBorder="1">
      <alignment/>
      <protection/>
    </xf>
    <xf numFmtId="0" fontId="15" fillId="0" borderId="7" xfId="0" applyFont="1" applyBorder="1" applyAlignment="1">
      <alignment/>
    </xf>
    <xf numFmtId="0" fontId="15" fillId="0" borderId="10" xfId="0" applyFont="1" applyBorder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25" applyFont="1">
      <alignment/>
      <protection/>
    </xf>
    <xf numFmtId="0" fontId="13" fillId="0" borderId="0" xfId="25" applyFont="1" applyBorder="1">
      <alignment/>
      <protection/>
    </xf>
    <xf numFmtId="43" fontId="13" fillId="0" borderId="0" xfId="25" applyNumberFormat="1" applyFont="1">
      <alignment/>
      <protection/>
    </xf>
    <xf numFmtId="43" fontId="17" fillId="0" borderId="0" xfId="15" applyFont="1" applyAlignment="1">
      <alignment/>
    </xf>
    <xf numFmtId="43" fontId="18" fillId="0" borderId="0" xfId="0" applyNumberFormat="1" applyFont="1" applyAlignment="1">
      <alignment/>
    </xf>
    <xf numFmtId="43" fontId="19" fillId="0" borderId="0" xfId="25" applyNumberFormat="1" applyFont="1">
      <alignment/>
      <protection/>
    </xf>
    <xf numFmtId="0" fontId="19" fillId="0" borderId="0" xfId="25" applyFont="1">
      <alignment/>
      <protection/>
    </xf>
    <xf numFmtId="0" fontId="19" fillId="0" borderId="0" xfId="25" applyFont="1" applyBorder="1">
      <alignment/>
      <protection/>
    </xf>
    <xf numFmtId="43" fontId="11" fillId="0" borderId="0" xfId="15" applyFont="1" applyBorder="1" applyAlignment="1">
      <alignment horizontal="left" vertical="top"/>
    </xf>
    <xf numFmtId="43" fontId="13" fillId="0" borderId="0" xfId="15" applyFont="1" applyBorder="1" applyAlignment="1">
      <alignment horizontal="left"/>
    </xf>
    <xf numFmtId="0" fontId="20" fillId="0" borderId="0" xfId="0" applyFont="1" applyAlignment="1">
      <alignment/>
    </xf>
    <xf numFmtId="0" fontId="3" fillId="0" borderId="7" xfId="20" applyFont="1" applyBorder="1" applyAlignment="1">
      <alignment horizontal="center"/>
      <protection/>
    </xf>
    <xf numFmtId="0" fontId="2" fillId="0" borderId="7" xfId="20" applyFont="1" applyBorder="1" applyAlignment="1">
      <alignment horizontal="left"/>
      <protection/>
    </xf>
    <xf numFmtId="0" fontId="5" fillId="0" borderId="16" xfId="21" applyFont="1" applyBorder="1" applyAlignment="1">
      <alignment/>
      <protection/>
    </xf>
    <xf numFmtId="0" fontId="3" fillId="0" borderId="3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49" fontId="3" fillId="0" borderId="6" xfId="25" applyNumberFormat="1" applyFont="1" applyBorder="1" applyAlignment="1">
      <alignment horizontal="center" vertical="center"/>
      <protection/>
    </xf>
    <xf numFmtId="49" fontId="2" fillId="0" borderId="0" xfId="25" applyNumberFormat="1" applyFont="1" applyBorder="1" applyAlignment="1">
      <alignment horizontal="center"/>
      <protection/>
    </xf>
    <xf numFmtId="49" fontId="3" fillId="0" borderId="9" xfId="25" applyNumberFormat="1" applyFont="1" applyBorder="1" applyAlignment="1">
      <alignment horizontal="center"/>
      <protection/>
    </xf>
    <xf numFmtId="0" fontId="3" fillId="0" borderId="9" xfId="25" applyFont="1" applyBorder="1" applyAlignment="1">
      <alignment horizontal="center"/>
      <protection/>
    </xf>
    <xf numFmtId="43" fontId="3" fillId="0" borderId="9" xfId="15" applyFont="1" applyBorder="1" applyAlignment="1">
      <alignment horizontal="right"/>
    </xf>
    <xf numFmtId="43" fontId="3" fillId="0" borderId="9" xfId="15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21" fillId="0" borderId="3" xfId="15" applyFont="1" applyBorder="1" applyAlignment="1">
      <alignment/>
    </xf>
    <xf numFmtId="0" fontId="21" fillId="0" borderId="0" xfId="0" applyFont="1" applyAlignment="1">
      <alignment/>
    </xf>
    <xf numFmtId="43" fontId="21" fillId="0" borderId="7" xfId="15" applyFont="1" applyBorder="1" applyAlignment="1">
      <alignment/>
    </xf>
    <xf numFmtId="43" fontId="21" fillId="0" borderId="7" xfId="15" applyFont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3" fillId="0" borderId="0" xfId="23" applyFont="1">
      <alignment/>
      <protection/>
    </xf>
    <xf numFmtId="0" fontId="2" fillId="0" borderId="0" xfId="23" applyFont="1">
      <alignment/>
      <protection/>
    </xf>
    <xf numFmtId="187" fontId="2" fillId="0" borderId="0" xfId="15" applyNumberFormat="1" applyFont="1" applyAlignment="1">
      <alignment/>
    </xf>
    <xf numFmtId="43" fontId="13" fillId="0" borderId="0" xfId="15" applyFont="1" applyAlignment="1">
      <alignment/>
    </xf>
    <xf numFmtId="187" fontId="3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43" fontId="13" fillId="0" borderId="0" xfId="15" applyFont="1" applyAlignment="1">
      <alignment vertical="top"/>
    </xf>
    <xf numFmtId="0" fontId="2" fillId="0" borderId="0" xfId="23" applyFont="1" applyAlignment="1">
      <alignment vertical="top"/>
      <protection/>
    </xf>
    <xf numFmtId="0" fontId="2" fillId="0" borderId="20" xfId="23" applyFont="1" applyBorder="1" applyAlignment="1">
      <alignment/>
      <protection/>
    </xf>
    <xf numFmtId="0" fontId="3" fillId="0" borderId="20" xfId="23" applyFont="1" applyBorder="1" applyAlignment="1">
      <alignment horizontal="center"/>
      <protection/>
    </xf>
    <xf numFmtId="0" fontId="3" fillId="0" borderId="21" xfId="23" applyFont="1" applyBorder="1" applyAlignment="1">
      <alignment horizontal="center"/>
      <protection/>
    </xf>
    <xf numFmtId="0" fontId="3" fillId="0" borderId="7" xfId="23" applyFont="1" applyBorder="1" applyAlignment="1">
      <alignment horizontal="center" vertical="center" shrinkToFit="1"/>
      <protection/>
    </xf>
    <xf numFmtId="187" fontId="3" fillId="0" borderId="7" xfId="15" applyNumberFormat="1" applyFont="1" applyBorder="1" applyAlignment="1">
      <alignment horizontal="center" vertical="center" shrinkToFit="1"/>
    </xf>
    <xf numFmtId="0" fontId="3" fillId="0" borderId="7" xfId="23" applyFont="1" applyBorder="1" applyAlignment="1">
      <alignment horizontal="center"/>
      <protection/>
    </xf>
    <xf numFmtId="0" fontId="3" fillId="0" borderId="3" xfId="23" applyFont="1" applyBorder="1" applyAlignment="1">
      <alignment horizontal="center" vertical="center" shrinkToFit="1"/>
      <protection/>
    </xf>
    <xf numFmtId="0" fontId="3" fillId="0" borderId="12" xfId="23" applyFont="1" applyBorder="1" applyAlignment="1">
      <alignment horizontal="center" vertical="center" shrinkToFit="1"/>
      <protection/>
    </xf>
    <xf numFmtId="187" fontId="3" fillId="0" borderId="12" xfId="15" applyNumberFormat="1" applyFont="1" applyBorder="1" applyAlignment="1">
      <alignment horizontal="center" vertical="center" shrinkToFit="1"/>
    </xf>
    <xf numFmtId="0" fontId="2" fillId="0" borderId="12" xfId="23" applyFont="1" applyBorder="1" applyAlignment="1">
      <alignment/>
      <protection/>
    </xf>
    <xf numFmtId="43" fontId="2" fillId="0" borderId="20" xfId="15" applyFont="1" applyBorder="1" applyAlignment="1">
      <alignment/>
    </xf>
    <xf numFmtId="43" fontId="3" fillId="0" borderId="12" xfId="15" applyFont="1" applyBorder="1" applyAlignment="1">
      <alignment/>
    </xf>
    <xf numFmtId="0" fontId="3" fillId="0" borderId="22" xfId="23" applyFont="1" applyBorder="1" applyAlignment="1">
      <alignment horizontal="center"/>
      <protection/>
    </xf>
    <xf numFmtId="0" fontId="2" fillId="0" borderId="22" xfId="23" applyFont="1" applyBorder="1">
      <alignment/>
      <protection/>
    </xf>
    <xf numFmtId="0" fontId="4" fillId="0" borderId="0" xfId="23" applyFont="1">
      <alignment/>
      <protection/>
    </xf>
    <xf numFmtId="0" fontId="2" fillId="0" borderId="10" xfId="23" applyFont="1" applyBorder="1">
      <alignment/>
      <protection/>
    </xf>
    <xf numFmtId="49" fontId="2" fillId="0" borderId="7" xfId="23" applyNumberFormat="1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49" fontId="2" fillId="0" borderId="10" xfId="23" applyNumberFormat="1" applyFont="1" applyBorder="1" applyAlignment="1">
      <alignment horizontal="center"/>
      <protection/>
    </xf>
    <xf numFmtId="43" fontId="2" fillId="0" borderId="20" xfId="15" applyFont="1" applyBorder="1" applyAlignment="1">
      <alignment horizontal="right"/>
    </xf>
    <xf numFmtId="49" fontId="2" fillId="0" borderId="6" xfId="23" applyNumberFormat="1" applyFont="1" applyBorder="1" applyAlignment="1">
      <alignment horizontal="center"/>
      <protection/>
    </xf>
    <xf numFmtId="43" fontId="2" fillId="0" borderId="10" xfId="15" applyFont="1" applyBorder="1" applyAlignment="1">
      <alignment/>
    </xf>
    <xf numFmtId="49" fontId="2" fillId="0" borderId="0" xfId="23" applyNumberFormat="1" applyFont="1" applyBorder="1" applyAlignment="1">
      <alignment horizontal="center"/>
      <protection/>
    </xf>
    <xf numFmtId="43" fontId="2" fillId="0" borderId="5" xfId="15" applyFont="1" applyBorder="1" applyAlignment="1">
      <alignment/>
    </xf>
    <xf numFmtId="43" fontId="3" fillId="0" borderId="18" xfId="15" applyFont="1" applyBorder="1" applyAlignment="1">
      <alignment/>
    </xf>
    <xf numFmtId="49" fontId="2" fillId="0" borderId="0" xfId="23" applyNumberFormat="1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2" fillId="0" borderId="0" xfId="23" applyFont="1" applyBorder="1">
      <alignment/>
      <protection/>
    </xf>
    <xf numFmtId="0" fontId="3" fillId="0" borderId="0" xfId="23" applyFont="1" applyAlignment="1">
      <alignment/>
      <protection/>
    </xf>
    <xf numFmtId="187" fontId="2" fillId="0" borderId="0" xfId="15" applyNumberFormat="1" applyFont="1" applyAlignment="1">
      <alignment/>
    </xf>
    <xf numFmtId="0" fontId="2" fillId="0" borderId="0" xfId="23" applyFont="1" applyAlignment="1">
      <alignment/>
      <protection/>
    </xf>
    <xf numFmtId="187" fontId="2" fillId="0" borderId="20" xfId="15" applyNumberFormat="1" applyFont="1" applyBorder="1" applyAlignment="1">
      <alignment/>
    </xf>
    <xf numFmtId="0" fontId="2" fillId="0" borderId="20" xfId="23" applyFont="1" applyBorder="1">
      <alignment/>
      <protection/>
    </xf>
    <xf numFmtId="0" fontId="2" fillId="0" borderId="0" xfId="23" applyFont="1" applyAlignment="1">
      <alignment horizontal="left"/>
      <protection/>
    </xf>
    <xf numFmtId="0" fontId="2" fillId="0" borderId="7" xfId="23" applyFont="1" applyBorder="1" applyAlignment="1">
      <alignment horizontal="center"/>
      <protection/>
    </xf>
    <xf numFmtId="0" fontId="2" fillId="0" borderId="23" xfId="23" applyFont="1" applyBorder="1">
      <alignment/>
      <protection/>
    </xf>
    <xf numFmtId="0" fontId="2" fillId="0" borderId="16" xfId="23" applyFont="1" applyBorder="1">
      <alignment/>
      <protection/>
    </xf>
    <xf numFmtId="49" fontId="2" fillId="0" borderId="16" xfId="23" applyNumberFormat="1" applyFont="1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43" fontId="3" fillId="0" borderId="6" xfId="15" applyFont="1" applyBorder="1" applyAlignment="1">
      <alignment/>
    </xf>
    <xf numFmtId="0" fontId="2" fillId="0" borderId="0" xfId="23" applyFont="1" applyAlignment="1">
      <alignment horizontal="center"/>
      <protection/>
    </xf>
    <xf numFmtId="43" fontId="3" fillId="0" borderId="0" xfId="15" applyFont="1" applyBorder="1" applyAlignment="1">
      <alignment horizontal="right"/>
    </xf>
    <xf numFmtId="43" fontId="2" fillId="0" borderId="0" xfId="15" applyFont="1" applyAlignment="1">
      <alignment horizontal="center"/>
    </xf>
    <xf numFmtId="43" fontId="2" fillId="0" borderId="0" xfId="23" applyNumberFormat="1" applyFont="1">
      <alignment/>
      <protection/>
    </xf>
    <xf numFmtId="0" fontId="2" fillId="0" borderId="6" xfId="23" applyFont="1" applyBorder="1">
      <alignment/>
      <protection/>
    </xf>
    <xf numFmtId="49" fontId="13" fillId="0" borderId="0" xfId="24" applyNumberFormat="1" applyFont="1" applyAlignment="1">
      <alignment horizontal="center"/>
      <protection/>
    </xf>
    <xf numFmtId="0" fontId="3" fillId="0" borderId="2" xfId="19" applyFont="1" applyBorder="1">
      <alignment/>
      <protection/>
    </xf>
    <xf numFmtId="0" fontId="3" fillId="0" borderId="4" xfId="19" applyFont="1" applyBorder="1">
      <alignment/>
      <protection/>
    </xf>
    <xf numFmtId="0" fontId="3" fillId="0" borderId="10" xfId="19" applyFont="1" applyBorder="1">
      <alignment/>
      <protection/>
    </xf>
    <xf numFmtId="0" fontId="3" fillId="0" borderId="0" xfId="19" applyFont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43" fontId="3" fillId="0" borderId="0" xfId="15" applyFont="1" applyBorder="1" applyAlignment="1">
      <alignment/>
    </xf>
    <xf numFmtId="0" fontId="3" fillId="0" borderId="16" xfId="19" applyFont="1" applyBorder="1" applyAlignment="1">
      <alignment horizontal="center"/>
      <protection/>
    </xf>
    <xf numFmtId="0" fontId="4" fillId="0" borderId="10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43" fontId="3" fillId="0" borderId="0" xfId="15" applyNumberFormat="1" applyFont="1" applyBorder="1" applyAlignment="1">
      <alignment/>
    </xf>
    <xf numFmtId="0" fontId="22" fillId="0" borderId="10" xfId="19" applyFont="1" applyBorder="1">
      <alignment/>
      <protection/>
    </xf>
    <xf numFmtId="0" fontId="3" fillId="0" borderId="16" xfId="19" applyFont="1" applyBorder="1">
      <alignment/>
      <protection/>
    </xf>
    <xf numFmtId="0" fontId="22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25" applyFont="1" applyBorder="1" applyAlignment="1">
      <alignment horizontal="left"/>
      <protection/>
    </xf>
    <xf numFmtId="49" fontId="22" fillId="0" borderId="7" xfId="25" applyNumberFormat="1" applyFont="1" applyBorder="1" applyAlignment="1">
      <alignment horizontal="center"/>
      <protection/>
    </xf>
    <xf numFmtId="43" fontId="21" fillId="0" borderId="0" xfId="15" applyFont="1" applyAlignment="1">
      <alignment/>
    </xf>
    <xf numFmtId="0" fontId="21" fillId="0" borderId="7" xfId="25" applyFont="1" applyBorder="1" applyAlignment="1">
      <alignment horizontal="left"/>
      <protection/>
    </xf>
    <xf numFmtId="49" fontId="21" fillId="0" borderId="7" xfId="25" applyNumberFormat="1" applyFont="1" applyBorder="1" applyAlignment="1">
      <alignment horizontal="center"/>
      <protection/>
    </xf>
    <xf numFmtId="0" fontId="21" fillId="0" borderId="6" xfId="25" applyFont="1" applyBorder="1" applyAlignment="1">
      <alignment horizontal="left"/>
      <protection/>
    </xf>
    <xf numFmtId="49" fontId="21" fillId="0" borderId="6" xfId="25" applyNumberFormat="1" applyFont="1" applyBorder="1" applyAlignment="1">
      <alignment horizontal="center"/>
      <protection/>
    </xf>
    <xf numFmtId="0" fontId="22" fillId="0" borderId="7" xfId="25" applyFont="1" applyBorder="1">
      <alignment/>
      <protection/>
    </xf>
    <xf numFmtId="0" fontId="21" fillId="0" borderId="7" xfId="25" applyFont="1" applyBorder="1">
      <alignment/>
      <protection/>
    </xf>
    <xf numFmtId="0" fontId="21" fillId="0" borderId="6" xfId="25" applyFont="1" applyBorder="1">
      <alignment/>
      <protection/>
    </xf>
    <xf numFmtId="49" fontId="21" fillId="0" borderId="7" xfId="25" applyNumberFormat="1" applyFont="1" applyBorder="1">
      <alignment/>
      <protection/>
    </xf>
    <xf numFmtId="49" fontId="21" fillId="0" borderId="6" xfId="25" applyNumberFormat="1" applyFont="1" applyBorder="1">
      <alignment/>
      <protection/>
    </xf>
    <xf numFmtId="0" fontId="22" fillId="0" borderId="3" xfId="25" applyFont="1" applyBorder="1">
      <alignment/>
      <protection/>
    </xf>
    <xf numFmtId="0" fontId="22" fillId="0" borderId="9" xfId="25" applyFont="1" applyBorder="1" applyAlignment="1">
      <alignment horizontal="center"/>
      <protection/>
    </xf>
    <xf numFmtId="49" fontId="22" fillId="0" borderId="9" xfId="25" applyNumberFormat="1" applyFont="1" applyBorder="1" applyAlignment="1">
      <alignment horizontal="center"/>
      <protection/>
    </xf>
    <xf numFmtId="0" fontId="21" fillId="0" borderId="0" xfId="25" applyFont="1" applyBorder="1">
      <alignment/>
      <protection/>
    </xf>
    <xf numFmtId="49" fontId="21" fillId="0" borderId="0" xfId="25" applyNumberFormat="1" applyFont="1" applyBorder="1" applyAlignment="1">
      <alignment horizontal="center"/>
      <protection/>
    </xf>
    <xf numFmtId="43" fontId="21" fillId="0" borderId="6" xfId="15" applyFont="1" applyBorder="1" applyAlignment="1">
      <alignment/>
    </xf>
    <xf numFmtId="43" fontId="22" fillId="0" borderId="9" xfId="15" applyFont="1" applyBorder="1" applyAlignment="1">
      <alignment/>
    </xf>
    <xf numFmtId="43" fontId="22" fillId="0" borderId="12" xfId="15" applyFont="1" applyBorder="1" applyAlignment="1">
      <alignment/>
    </xf>
    <xf numFmtId="43" fontId="22" fillId="0" borderId="3" xfId="15" applyFont="1" applyBorder="1" applyAlignment="1">
      <alignment horizontal="center"/>
    </xf>
    <xf numFmtId="43" fontId="22" fillId="0" borderId="6" xfId="15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0" applyNumberFormat="1" applyFont="1" applyAlignment="1">
      <alignment/>
    </xf>
    <xf numFmtId="43" fontId="13" fillId="0" borderId="0" xfId="15" applyFont="1" applyBorder="1" applyAlignment="1">
      <alignment/>
    </xf>
    <xf numFmtId="43" fontId="13" fillId="0" borderId="0" xfId="15" applyFont="1" applyAlignment="1">
      <alignment/>
    </xf>
    <xf numFmtId="0" fontId="13" fillId="0" borderId="0" xfId="20" applyFont="1">
      <alignment/>
      <protection/>
    </xf>
    <xf numFmtId="0" fontId="13" fillId="0" borderId="0" xfId="20" applyFont="1" applyAlignment="1">
      <alignment horizontal="right"/>
      <protection/>
    </xf>
    <xf numFmtId="0" fontId="11" fillId="0" borderId="0" xfId="20" applyFont="1" applyBorder="1" applyAlignment="1">
      <alignment horizontal="center" vertical="top"/>
      <protection/>
    </xf>
    <xf numFmtId="43" fontId="13" fillId="0" borderId="0" xfId="15" applyFont="1" applyBorder="1" applyAlignment="1">
      <alignment horizontal="right"/>
    </xf>
    <xf numFmtId="43" fontId="13" fillId="0" borderId="0" xfId="20" applyNumberFormat="1" applyFont="1">
      <alignment/>
      <protection/>
    </xf>
    <xf numFmtId="43" fontId="5" fillId="0" borderId="0" xfId="15" applyFont="1" applyAlignment="1">
      <alignment/>
    </xf>
    <xf numFmtId="43" fontId="13" fillId="0" borderId="7" xfId="15" applyFont="1" applyBorder="1" applyAlignment="1">
      <alignment horizontal="right"/>
    </xf>
    <xf numFmtId="43" fontId="3" fillId="0" borderId="7" xfId="15" applyNumberFormat="1" applyFont="1" applyBorder="1" applyAlignment="1">
      <alignment horizontal="right"/>
    </xf>
    <xf numFmtId="0" fontId="2" fillId="0" borderId="6" xfId="20" applyFont="1" applyBorder="1">
      <alignment/>
      <protection/>
    </xf>
    <xf numFmtId="49" fontId="2" fillId="0" borderId="6" xfId="20" applyNumberFormat="1" applyFont="1" applyBorder="1" applyAlignment="1">
      <alignment horizontal="center"/>
      <protection/>
    </xf>
    <xf numFmtId="43" fontId="2" fillId="0" borderId="6" xfId="15" applyFont="1" applyBorder="1" applyAlignment="1">
      <alignment horizontal="center"/>
    </xf>
    <xf numFmtId="49" fontId="2" fillId="0" borderId="0" xfId="19" applyNumberFormat="1" applyFont="1" applyBorder="1" applyAlignment="1">
      <alignment horizontal="center"/>
      <protection/>
    </xf>
    <xf numFmtId="43" fontId="2" fillId="0" borderId="0" xfId="15" applyFont="1" applyBorder="1" applyAlignment="1">
      <alignment horizontal="center"/>
    </xf>
    <xf numFmtId="0" fontId="3" fillId="0" borderId="0" xfId="19" applyFont="1" applyBorder="1" applyAlignment="1">
      <alignment horizontal="center"/>
      <protection/>
    </xf>
    <xf numFmtId="43" fontId="3" fillId="0" borderId="9" xfId="15" applyNumberFormat="1" applyFont="1" applyBorder="1" applyAlignment="1">
      <alignment horizontal="center"/>
    </xf>
    <xf numFmtId="0" fontId="2" fillId="0" borderId="0" xfId="25" applyFont="1" applyBorder="1">
      <alignment/>
      <protection/>
    </xf>
    <xf numFmtId="0" fontId="13" fillId="0" borderId="0" xfId="25" applyFont="1" applyBorder="1">
      <alignment/>
      <protection/>
    </xf>
    <xf numFmtId="0" fontId="19" fillId="0" borderId="0" xfId="25" applyFont="1" applyBorder="1">
      <alignment/>
      <protection/>
    </xf>
    <xf numFmtId="0" fontId="2" fillId="0" borderId="0" xfId="25" applyFont="1">
      <alignment/>
      <protection/>
    </xf>
    <xf numFmtId="0" fontId="13" fillId="0" borderId="0" xfId="25" applyFont="1">
      <alignment/>
      <protection/>
    </xf>
    <xf numFmtId="0" fontId="19" fillId="0" borderId="0" xfId="25" applyFont="1">
      <alignment/>
      <protection/>
    </xf>
    <xf numFmtId="0" fontId="3" fillId="0" borderId="3" xfId="25" applyFont="1" applyBorder="1" applyAlignment="1">
      <alignment horizontal="left" vertical="center"/>
      <protection/>
    </xf>
    <xf numFmtId="49" fontId="2" fillId="0" borderId="7" xfId="0" applyNumberFormat="1" applyFont="1" applyBorder="1" applyAlignment="1">
      <alignment/>
    </xf>
    <xf numFmtId="0" fontId="2" fillId="0" borderId="7" xfId="25" applyFont="1" applyBorder="1">
      <alignment/>
      <protection/>
    </xf>
    <xf numFmtId="0" fontId="3" fillId="0" borderId="18" xfId="25" applyFont="1" applyBorder="1">
      <alignment/>
      <protection/>
    </xf>
    <xf numFmtId="43" fontId="3" fillId="0" borderId="9" xfId="15" applyFont="1" applyBorder="1" applyAlignment="1">
      <alignment horizontal="center" vertical="center"/>
    </xf>
    <xf numFmtId="0" fontId="3" fillId="0" borderId="18" xfId="25" applyFont="1" applyBorder="1" applyAlignment="1">
      <alignment horizontal="center"/>
      <protection/>
    </xf>
    <xf numFmtId="0" fontId="6" fillId="0" borderId="16" xfId="21" applyFont="1" applyBorder="1" applyAlignment="1">
      <alignment/>
      <protection/>
    </xf>
    <xf numFmtId="187" fontId="3" fillId="0" borderId="0" xfId="15" applyNumberFormat="1" applyFont="1" applyBorder="1" applyAlignment="1">
      <alignment horizontal="center"/>
    </xf>
    <xf numFmtId="0" fontId="2" fillId="0" borderId="0" xfId="23" applyFont="1" applyBorder="1" applyAlignment="1">
      <alignment vertical="top"/>
      <protection/>
    </xf>
    <xf numFmtId="0" fontId="13" fillId="0" borderId="0" xfId="20" applyFont="1" applyBorder="1" applyAlignment="1">
      <alignment horizontal="right"/>
      <protection/>
    </xf>
    <xf numFmtId="0" fontId="13" fillId="0" borderId="0" xfId="23" applyFont="1" applyBorder="1">
      <alignment/>
      <protection/>
    </xf>
    <xf numFmtId="49" fontId="13" fillId="0" borderId="0" xfId="23" applyNumberFormat="1" applyFont="1" applyBorder="1" applyAlignment="1">
      <alignment horizontal="center"/>
      <protection/>
    </xf>
    <xf numFmtId="43" fontId="13" fillId="0" borderId="0" xfId="15" applyFont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2" fillId="0" borderId="10" xfId="20" applyFont="1" applyBorder="1">
      <alignment/>
      <protection/>
    </xf>
    <xf numFmtId="49" fontId="2" fillId="0" borderId="10" xfId="20" applyNumberFormat="1" applyFont="1" applyBorder="1">
      <alignment/>
      <protection/>
    </xf>
    <xf numFmtId="43" fontId="2" fillId="0" borderId="10" xfId="15" applyFont="1" applyBorder="1" applyAlignment="1">
      <alignment/>
    </xf>
    <xf numFmtId="43" fontId="2" fillId="0" borderId="10" xfId="15" applyFont="1" applyBorder="1" applyAlignment="1">
      <alignment horizontal="right"/>
    </xf>
    <xf numFmtId="43" fontId="11" fillId="0" borderId="0" xfId="15" applyFont="1" applyBorder="1" applyAlignment="1">
      <alignment horizontal="left"/>
    </xf>
    <xf numFmtId="0" fontId="2" fillId="0" borderId="2" xfId="24" applyFont="1" applyBorder="1" applyAlignment="1">
      <alignment horizontal="center"/>
      <protection/>
    </xf>
    <xf numFmtId="0" fontId="2" fillId="0" borderId="15" xfId="24" applyFont="1" applyBorder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43" fontId="3" fillId="0" borderId="8" xfId="15" applyFont="1" applyBorder="1" applyAlignment="1">
      <alignment horizontal="center"/>
    </xf>
    <xf numFmtId="43" fontId="3" fillId="0" borderId="19" xfId="15" applyFont="1" applyBorder="1" applyAlignment="1">
      <alignment horizontal="center"/>
    </xf>
    <xf numFmtId="43" fontId="2" fillId="0" borderId="10" xfId="15" applyFont="1" applyBorder="1" applyAlignment="1">
      <alignment horizontal="right"/>
    </xf>
    <xf numFmtId="43" fontId="2" fillId="0" borderId="16" xfId="15" applyFont="1" applyBorder="1" applyAlignment="1">
      <alignment horizontal="right"/>
    </xf>
    <xf numFmtId="43" fontId="2" fillId="0" borderId="5" xfId="15" applyFont="1" applyBorder="1" applyAlignment="1">
      <alignment horizontal="center"/>
    </xf>
    <xf numFmtId="43" fontId="2" fillId="0" borderId="17" xfId="15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49" fontId="3" fillId="0" borderId="0" xfId="25" applyNumberFormat="1" applyFont="1" applyBorder="1" applyAlignment="1">
      <alignment horizontal="center"/>
      <protection/>
    </xf>
    <xf numFmtId="49" fontId="22" fillId="0" borderId="0" xfId="25" applyNumberFormat="1" applyFont="1" applyBorder="1" applyAlignment="1">
      <alignment horizontal="center"/>
      <protection/>
    </xf>
    <xf numFmtId="0" fontId="22" fillId="0" borderId="1" xfId="25" applyNumberFormat="1" applyFont="1" applyBorder="1" applyAlignment="1">
      <alignment horizontal="center"/>
      <protection/>
    </xf>
    <xf numFmtId="43" fontId="22" fillId="0" borderId="2" xfId="15" applyFont="1" applyBorder="1" applyAlignment="1">
      <alignment horizontal="center" vertical="center"/>
    </xf>
    <xf numFmtId="43" fontId="22" fillId="0" borderId="5" xfId="15" applyFont="1" applyBorder="1" applyAlignment="1">
      <alignment horizontal="center" vertical="center"/>
    </xf>
    <xf numFmtId="0" fontId="22" fillId="0" borderId="3" xfId="25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3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/>
      <protection/>
    </xf>
    <xf numFmtId="43" fontId="2" fillId="0" borderId="10" xfId="15" applyFont="1" applyBorder="1" applyAlignment="1">
      <alignment horizontal="center"/>
    </xf>
    <xf numFmtId="43" fontId="2" fillId="0" borderId="16" xfId="15" applyFont="1" applyBorder="1" applyAlignment="1">
      <alignment horizontal="center"/>
    </xf>
    <xf numFmtId="0" fontId="3" fillId="0" borderId="18" xfId="24" applyFont="1" applyBorder="1" applyAlignment="1">
      <alignment horizontal="center"/>
      <protection/>
    </xf>
    <xf numFmtId="43" fontId="2" fillId="0" borderId="2" xfId="15" applyFont="1" applyBorder="1" applyAlignment="1">
      <alignment horizontal="center"/>
    </xf>
    <xf numFmtId="43" fontId="2" fillId="0" borderId="15" xfId="15" applyFont="1" applyBorder="1" applyAlignment="1">
      <alignment horizontal="center"/>
    </xf>
    <xf numFmtId="49" fontId="3" fillId="0" borderId="8" xfId="24" applyNumberFormat="1" applyFont="1" applyBorder="1" applyAlignment="1">
      <alignment horizontal="center"/>
      <protection/>
    </xf>
    <xf numFmtId="49" fontId="3" fillId="0" borderId="14" xfId="24" applyNumberFormat="1" applyFont="1" applyBorder="1" applyAlignment="1">
      <alignment horizontal="center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25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/>
      <protection/>
    </xf>
    <xf numFmtId="0" fontId="3" fillId="0" borderId="0" xfId="21" applyFont="1" applyBorder="1" applyAlignment="1">
      <alignment horizontal="center"/>
      <protection/>
    </xf>
    <xf numFmtId="0" fontId="3" fillId="0" borderId="18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3" fillId="0" borderId="4" xfId="21" applyFont="1" applyBorder="1" applyAlignment="1">
      <alignment horizontal="left"/>
      <protection/>
    </xf>
    <xf numFmtId="187" fontId="3" fillId="0" borderId="27" xfId="15" applyNumberFormat="1" applyFont="1" applyBorder="1" applyAlignment="1">
      <alignment horizontal="center"/>
    </xf>
    <xf numFmtId="187" fontId="3" fillId="0" borderId="28" xfId="15" applyNumberFormat="1" applyFont="1" applyBorder="1" applyAlignment="1">
      <alignment horizontal="center"/>
    </xf>
    <xf numFmtId="0" fontId="3" fillId="0" borderId="0" xfId="23" applyFont="1" applyAlignment="1">
      <alignment horizontal="right"/>
      <protection/>
    </xf>
    <xf numFmtId="187" fontId="3" fillId="0" borderId="0" xfId="15" applyNumberFormat="1" applyFont="1" applyAlignment="1">
      <alignment horizontal="center"/>
    </xf>
    <xf numFmtId="0" fontId="3" fillId="0" borderId="29" xfId="23" applyFont="1" applyBorder="1" applyAlignment="1">
      <alignment horizontal="right" vertical="top"/>
      <protection/>
    </xf>
    <xf numFmtId="187" fontId="2" fillId="0" borderId="29" xfId="15" applyNumberFormat="1" applyFont="1" applyBorder="1" applyAlignment="1">
      <alignment horizontal="center" vertical="top"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 vertical="top"/>
      <protection/>
    </xf>
    <xf numFmtId="43" fontId="2" fillId="0" borderId="0" xfId="15" applyFont="1" applyAlignment="1">
      <alignment horizontal="center"/>
    </xf>
    <xf numFmtId="0" fontId="2" fillId="0" borderId="0" xfId="19" applyFont="1" applyAlignment="1">
      <alignment horizontal="center"/>
      <protection/>
    </xf>
    <xf numFmtId="49" fontId="2" fillId="0" borderId="0" xfId="19" applyNumberFormat="1" applyFont="1" applyBorder="1" applyAlignment="1">
      <alignment horizontal="center"/>
      <protection/>
    </xf>
    <xf numFmtId="43" fontId="2" fillId="0" borderId="0" xfId="15" applyFont="1" applyBorder="1" applyAlignment="1">
      <alignment horizontal="center"/>
    </xf>
    <xf numFmtId="0" fontId="4" fillId="0" borderId="2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15" xfId="19" applyFont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6" xfId="19" applyFont="1" applyBorder="1" applyAlignment="1">
      <alignment horizontal="center"/>
      <protection/>
    </xf>
    <xf numFmtId="49" fontId="3" fillId="0" borderId="1" xfId="19" applyNumberFormat="1" applyFont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ปกติ_งบกระทบยอด" xfId="19"/>
    <cellStyle name="ปกติ_งบทดลองประจำเดือน" xfId="20"/>
    <cellStyle name="ปกติ_ใบผ่านมาตรฐาน" xfId="21"/>
    <cellStyle name="ปกติ_รายงานการรับ-จ่ายเงินหมวดใหญ่-ตามแผนงาน" xfId="22"/>
    <cellStyle name="ปกติ_รายงานรายรับ-จ่ายเงินสด" xfId="23"/>
    <cellStyle name="ปกติ_หมายเหตุ รับ-จ่าย 2" xfId="24"/>
    <cellStyle name="ปกติ_หมายเหตุรับ 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31</xdr:row>
      <xdr:rowOff>9525</xdr:rowOff>
    </xdr:from>
    <xdr:to>
      <xdr:col>2</xdr:col>
      <xdr:colOff>1000125</xdr:colOff>
      <xdr:row>35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971675" y="85725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109</xdr:row>
      <xdr:rowOff>0</xdr:rowOff>
    </xdr:from>
    <xdr:to>
      <xdr:col>2</xdr:col>
      <xdr:colOff>1343025</xdr:colOff>
      <xdr:row>109</xdr:row>
      <xdr:rowOff>0</xdr:rowOff>
    </xdr:to>
    <xdr:sp>
      <xdr:nvSpPr>
        <xdr:cNvPr id="2" name="Line 7"/>
        <xdr:cNvSpPr>
          <a:spLocks/>
        </xdr:cNvSpPr>
      </xdr:nvSpPr>
      <xdr:spPr>
        <a:xfrm>
          <a:off x="23145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109</xdr:row>
      <xdr:rowOff>0</xdr:rowOff>
    </xdr:from>
    <xdr:to>
      <xdr:col>3</xdr:col>
      <xdr:colOff>457200</xdr:colOff>
      <xdr:row>109</xdr:row>
      <xdr:rowOff>0</xdr:rowOff>
    </xdr:to>
    <xdr:sp>
      <xdr:nvSpPr>
        <xdr:cNvPr id="3" name="Line 8"/>
        <xdr:cNvSpPr>
          <a:spLocks/>
        </xdr:cNvSpPr>
      </xdr:nvSpPr>
      <xdr:spPr>
        <a:xfrm>
          <a:off x="408622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109</xdr:row>
      <xdr:rowOff>0</xdr:rowOff>
    </xdr:from>
    <xdr:to>
      <xdr:col>2</xdr:col>
      <xdr:colOff>1343025</xdr:colOff>
      <xdr:row>109</xdr:row>
      <xdr:rowOff>0</xdr:rowOff>
    </xdr:to>
    <xdr:sp>
      <xdr:nvSpPr>
        <xdr:cNvPr id="4" name="Line 9"/>
        <xdr:cNvSpPr>
          <a:spLocks/>
        </xdr:cNvSpPr>
      </xdr:nvSpPr>
      <xdr:spPr>
        <a:xfrm>
          <a:off x="23145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109</xdr:row>
      <xdr:rowOff>0</xdr:rowOff>
    </xdr:from>
    <xdr:to>
      <xdr:col>3</xdr:col>
      <xdr:colOff>390525</xdr:colOff>
      <xdr:row>109</xdr:row>
      <xdr:rowOff>0</xdr:rowOff>
    </xdr:to>
    <xdr:sp>
      <xdr:nvSpPr>
        <xdr:cNvPr id="5" name="Line 10"/>
        <xdr:cNvSpPr>
          <a:spLocks/>
        </xdr:cNvSpPr>
      </xdr:nvSpPr>
      <xdr:spPr>
        <a:xfrm>
          <a:off x="4019550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109</xdr:row>
      <xdr:rowOff>0</xdr:rowOff>
    </xdr:from>
    <xdr:to>
      <xdr:col>2</xdr:col>
      <xdr:colOff>1409700</xdr:colOff>
      <xdr:row>109</xdr:row>
      <xdr:rowOff>0</xdr:rowOff>
    </xdr:to>
    <xdr:sp>
      <xdr:nvSpPr>
        <xdr:cNvPr id="6" name="Line 11"/>
        <xdr:cNvSpPr>
          <a:spLocks/>
        </xdr:cNvSpPr>
      </xdr:nvSpPr>
      <xdr:spPr>
        <a:xfrm>
          <a:off x="2381250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109</xdr:row>
      <xdr:rowOff>0</xdr:rowOff>
    </xdr:from>
    <xdr:to>
      <xdr:col>3</xdr:col>
      <xdr:colOff>523875</xdr:colOff>
      <xdr:row>109</xdr:row>
      <xdr:rowOff>0</xdr:rowOff>
    </xdr:to>
    <xdr:sp>
      <xdr:nvSpPr>
        <xdr:cNvPr id="7" name="Line 12"/>
        <xdr:cNvSpPr>
          <a:spLocks/>
        </xdr:cNvSpPr>
      </xdr:nvSpPr>
      <xdr:spPr>
        <a:xfrm>
          <a:off x="4152900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109</xdr:row>
      <xdr:rowOff>0</xdr:rowOff>
    </xdr:from>
    <xdr:to>
      <xdr:col>2</xdr:col>
      <xdr:colOff>1371600</xdr:colOff>
      <xdr:row>109</xdr:row>
      <xdr:rowOff>0</xdr:rowOff>
    </xdr:to>
    <xdr:sp>
      <xdr:nvSpPr>
        <xdr:cNvPr id="8" name="Line 13"/>
        <xdr:cNvSpPr>
          <a:spLocks/>
        </xdr:cNvSpPr>
      </xdr:nvSpPr>
      <xdr:spPr>
        <a:xfrm flipH="1">
          <a:off x="2343150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109</xdr:row>
      <xdr:rowOff>0</xdr:rowOff>
    </xdr:from>
    <xdr:to>
      <xdr:col>3</xdr:col>
      <xdr:colOff>419100</xdr:colOff>
      <xdr:row>109</xdr:row>
      <xdr:rowOff>0</xdr:rowOff>
    </xdr:to>
    <xdr:sp>
      <xdr:nvSpPr>
        <xdr:cNvPr id="9" name="Line 14"/>
        <xdr:cNvSpPr>
          <a:spLocks/>
        </xdr:cNvSpPr>
      </xdr:nvSpPr>
      <xdr:spPr>
        <a:xfrm>
          <a:off x="404812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217</xdr:row>
      <xdr:rowOff>0</xdr:rowOff>
    </xdr:from>
    <xdr:to>
      <xdr:col>2</xdr:col>
      <xdr:colOff>1362075</xdr:colOff>
      <xdr:row>217</xdr:row>
      <xdr:rowOff>0</xdr:rowOff>
    </xdr:to>
    <xdr:sp>
      <xdr:nvSpPr>
        <xdr:cNvPr id="10" name="Line 15"/>
        <xdr:cNvSpPr>
          <a:spLocks/>
        </xdr:cNvSpPr>
      </xdr:nvSpPr>
      <xdr:spPr>
        <a:xfrm>
          <a:off x="2333625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217</xdr:row>
      <xdr:rowOff>0</xdr:rowOff>
    </xdr:from>
    <xdr:to>
      <xdr:col>3</xdr:col>
      <xdr:colOff>390525</xdr:colOff>
      <xdr:row>217</xdr:row>
      <xdr:rowOff>0</xdr:rowOff>
    </xdr:to>
    <xdr:sp>
      <xdr:nvSpPr>
        <xdr:cNvPr id="11" name="Line 16"/>
        <xdr:cNvSpPr>
          <a:spLocks/>
        </xdr:cNvSpPr>
      </xdr:nvSpPr>
      <xdr:spPr>
        <a:xfrm>
          <a:off x="4019550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217</xdr:row>
      <xdr:rowOff>0</xdr:rowOff>
    </xdr:from>
    <xdr:to>
      <xdr:col>2</xdr:col>
      <xdr:colOff>1371600</xdr:colOff>
      <xdr:row>217</xdr:row>
      <xdr:rowOff>0</xdr:rowOff>
    </xdr:to>
    <xdr:sp>
      <xdr:nvSpPr>
        <xdr:cNvPr id="12" name="Line 17"/>
        <xdr:cNvSpPr>
          <a:spLocks/>
        </xdr:cNvSpPr>
      </xdr:nvSpPr>
      <xdr:spPr>
        <a:xfrm>
          <a:off x="2343150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217</xdr:row>
      <xdr:rowOff>0</xdr:rowOff>
    </xdr:from>
    <xdr:to>
      <xdr:col>3</xdr:col>
      <xdr:colOff>457200</xdr:colOff>
      <xdr:row>217</xdr:row>
      <xdr:rowOff>0</xdr:rowOff>
    </xdr:to>
    <xdr:sp>
      <xdr:nvSpPr>
        <xdr:cNvPr id="13" name="Line 18"/>
        <xdr:cNvSpPr>
          <a:spLocks/>
        </xdr:cNvSpPr>
      </xdr:nvSpPr>
      <xdr:spPr>
        <a:xfrm>
          <a:off x="4086225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1323975</xdr:colOff>
      <xdr:row>217</xdr:row>
      <xdr:rowOff>0</xdr:rowOff>
    </xdr:from>
    <xdr:to>
      <xdr:col>2</xdr:col>
      <xdr:colOff>1323975</xdr:colOff>
      <xdr:row>217</xdr:row>
      <xdr:rowOff>0</xdr:rowOff>
    </xdr:to>
    <xdr:sp>
      <xdr:nvSpPr>
        <xdr:cNvPr id="14" name="Line 19"/>
        <xdr:cNvSpPr>
          <a:spLocks/>
        </xdr:cNvSpPr>
      </xdr:nvSpPr>
      <xdr:spPr>
        <a:xfrm>
          <a:off x="2295525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217</xdr:row>
      <xdr:rowOff>0</xdr:rowOff>
    </xdr:from>
    <xdr:to>
      <xdr:col>3</xdr:col>
      <xdr:colOff>371475</xdr:colOff>
      <xdr:row>217</xdr:row>
      <xdr:rowOff>0</xdr:rowOff>
    </xdr:to>
    <xdr:sp>
      <xdr:nvSpPr>
        <xdr:cNvPr id="15" name="Line 20"/>
        <xdr:cNvSpPr>
          <a:spLocks/>
        </xdr:cNvSpPr>
      </xdr:nvSpPr>
      <xdr:spPr>
        <a:xfrm>
          <a:off x="4000500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1304925</xdr:colOff>
      <xdr:row>217</xdr:row>
      <xdr:rowOff>0</xdr:rowOff>
    </xdr:from>
    <xdr:to>
      <xdr:col>2</xdr:col>
      <xdr:colOff>1304925</xdr:colOff>
      <xdr:row>217</xdr:row>
      <xdr:rowOff>0</xdr:rowOff>
    </xdr:to>
    <xdr:sp>
      <xdr:nvSpPr>
        <xdr:cNvPr id="16" name="Line 21"/>
        <xdr:cNvSpPr>
          <a:spLocks/>
        </xdr:cNvSpPr>
      </xdr:nvSpPr>
      <xdr:spPr>
        <a:xfrm>
          <a:off x="2276475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217</xdr:row>
      <xdr:rowOff>0</xdr:rowOff>
    </xdr:from>
    <xdr:to>
      <xdr:col>3</xdr:col>
      <xdr:colOff>371475</xdr:colOff>
      <xdr:row>217</xdr:row>
      <xdr:rowOff>0</xdr:rowOff>
    </xdr:to>
    <xdr:sp>
      <xdr:nvSpPr>
        <xdr:cNvPr id="17" name="Line 22"/>
        <xdr:cNvSpPr>
          <a:spLocks/>
        </xdr:cNvSpPr>
      </xdr:nvSpPr>
      <xdr:spPr>
        <a:xfrm>
          <a:off x="4000500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1295400</xdr:colOff>
      <xdr:row>217</xdr:row>
      <xdr:rowOff>0</xdr:rowOff>
    </xdr:from>
    <xdr:to>
      <xdr:col>2</xdr:col>
      <xdr:colOff>1295400</xdr:colOff>
      <xdr:row>217</xdr:row>
      <xdr:rowOff>0</xdr:rowOff>
    </xdr:to>
    <xdr:sp>
      <xdr:nvSpPr>
        <xdr:cNvPr id="18" name="Line 23"/>
        <xdr:cNvSpPr>
          <a:spLocks/>
        </xdr:cNvSpPr>
      </xdr:nvSpPr>
      <xdr:spPr>
        <a:xfrm>
          <a:off x="2266950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217</xdr:row>
      <xdr:rowOff>0</xdr:rowOff>
    </xdr:from>
    <xdr:to>
      <xdr:col>3</xdr:col>
      <xdr:colOff>371475</xdr:colOff>
      <xdr:row>217</xdr:row>
      <xdr:rowOff>0</xdr:rowOff>
    </xdr:to>
    <xdr:sp>
      <xdr:nvSpPr>
        <xdr:cNvPr id="19" name="Line 24"/>
        <xdr:cNvSpPr>
          <a:spLocks/>
        </xdr:cNvSpPr>
      </xdr:nvSpPr>
      <xdr:spPr>
        <a:xfrm>
          <a:off x="4000500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1285875</xdr:colOff>
      <xdr:row>217</xdr:row>
      <xdr:rowOff>0</xdr:rowOff>
    </xdr:from>
    <xdr:to>
      <xdr:col>2</xdr:col>
      <xdr:colOff>1285875</xdr:colOff>
      <xdr:row>217</xdr:row>
      <xdr:rowOff>0</xdr:rowOff>
    </xdr:to>
    <xdr:sp>
      <xdr:nvSpPr>
        <xdr:cNvPr id="20" name="Line 25"/>
        <xdr:cNvSpPr>
          <a:spLocks/>
        </xdr:cNvSpPr>
      </xdr:nvSpPr>
      <xdr:spPr>
        <a:xfrm>
          <a:off x="2257425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217</xdr:row>
      <xdr:rowOff>0</xdr:rowOff>
    </xdr:from>
    <xdr:to>
      <xdr:col>3</xdr:col>
      <xdr:colOff>409575</xdr:colOff>
      <xdr:row>217</xdr:row>
      <xdr:rowOff>0</xdr:rowOff>
    </xdr:to>
    <xdr:sp>
      <xdr:nvSpPr>
        <xdr:cNvPr id="21" name="Line 26"/>
        <xdr:cNvSpPr>
          <a:spLocks/>
        </xdr:cNvSpPr>
      </xdr:nvSpPr>
      <xdr:spPr>
        <a:xfrm>
          <a:off x="4038600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1304925</xdr:colOff>
      <xdr:row>217</xdr:row>
      <xdr:rowOff>0</xdr:rowOff>
    </xdr:from>
    <xdr:to>
      <xdr:col>2</xdr:col>
      <xdr:colOff>1304925</xdr:colOff>
      <xdr:row>217</xdr:row>
      <xdr:rowOff>0</xdr:rowOff>
    </xdr:to>
    <xdr:sp>
      <xdr:nvSpPr>
        <xdr:cNvPr id="22" name="Line 27"/>
        <xdr:cNvSpPr>
          <a:spLocks/>
        </xdr:cNvSpPr>
      </xdr:nvSpPr>
      <xdr:spPr>
        <a:xfrm>
          <a:off x="2276475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217</xdr:row>
      <xdr:rowOff>0</xdr:rowOff>
    </xdr:from>
    <xdr:to>
      <xdr:col>3</xdr:col>
      <xdr:colOff>352425</xdr:colOff>
      <xdr:row>217</xdr:row>
      <xdr:rowOff>0</xdr:rowOff>
    </xdr:to>
    <xdr:sp>
      <xdr:nvSpPr>
        <xdr:cNvPr id="23" name="Line 28"/>
        <xdr:cNvSpPr>
          <a:spLocks/>
        </xdr:cNvSpPr>
      </xdr:nvSpPr>
      <xdr:spPr>
        <a:xfrm>
          <a:off x="3981450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109</xdr:row>
      <xdr:rowOff>0</xdr:rowOff>
    </xdr:from>
    <xdr:to>
      <xdr:col>2</xdr:col>
      <xdr:colOff>1371600</xdr:colOff>
      <xdr:row>109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2343150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109</xdr:row>
      <xdr:rowOff>0</xdr:rowOff>
    </xdr:from>
    <xdr:to>
      <xdr:col>3</xdr:col>
      <xdr:colOff>419100</xdr:colOff>
      <xdr:row>109</xdr:row>
      <xdr:rowOff>0</xdr:rowOff>
    </xdr:to>
    <xdr:sp>
      <xdr:nvSpPr>
        <xdr:cNvPr id="25" name="Line 32"/>
        <xdr:cNvSpPr>
          <a:spLocks/>
        </xdr:cNvSpPr>
      </xdr:nvSpPr>
      <xdr:spPr>
        <a:xfrm>
          <a:off x="404812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145</xdr:row>
      <xdr:rowOff>0</xdr:rowOff>
    </xdr:from>
    <xdr:to>
      <xdr:col>2</xdr:col>
      <xdr:colOff>1371600</xdr:colOff>
      <xdr:row>145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2343150" y="397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145</xdr:row>
      <xdr:rowOff>0</xdr:rowOff>
    </xdr:from>
    <xdr:to>
      <xdr:col>3</xdr:col>
      <xdr:colOff>419100</xdr:colOff>
      <xdr:row>145</xdr:row>
      <xdr:rowOff>0</xdr:rowOff>
    </xdr:to>
    <xdr:sp>
      <xdr:nvSpPr>
        <xdr:cNvPr id="27" name="Line 34"/>
        <xdr:cNvSpPr>
          <a:spLocks/>
        </xdr:cNvSpPr>
      </xdr:nvSpPr>
      <xdr:spPr>
        <a:xfrm>
          <a:off x="4048125" y="397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251</xdr:row>
      <xdr:rowOff>0</xdr:rowOff>
    </xdr:from>
    <xdr:to>
      <xdr:col>2</xdr:col>
      <xdr:colOff>1371600</xdr:colOff>
      <xdr:row>251</xdr:row>
      <xdr:rowOff>0</xdr:rowOff>
    </xdr:to>
    <xdr:sp>
      <xdr:nvSpPr>
        <xdr:cNvPr id="28" name="Line 41"/>
        <xdr:cNvSpPr>
          <a:spLocks/>
        </xdr:cNvSpPr>
      </xdr:nvSpPr>
      <xdr:spPr>
        <a:xfrm flipH="1">
          <a:off x="2343150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251</xdr:row>
      <xdr:rowOff>0</xdr:rowOff>
    </xdr:from>
    <xdr:to>
      <xdr:col>3</xdr:col>
      <xdr:colOff>419100</xdr:colOff>
      <xdr:row>251</xdr:row>
      <xdr:rowOff>0</xdr:rowOff>
    </xdr:to>
    <xdr:sp>
      <xdr:nvSpPr>
        <xdr:cNvPr id="29" name="Line 42"/>
        <xdr:cNvSpPr>
          <a:spLocks/>
        </xdr:cNvSpPr>
      </xdr:nvSpPr>
      <xdr:spPr>
        <a:xfrm>
          <a:off x="404812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251</xdr:row>
      <xdr:rowOff>0</xdr:rowOff>
    </xdr:from>
    <xdr:to>
      <xdr:col>2</xdr:col>
      <xdr:colOff>1371600</xdr:colOff>
      <xdr:row>251</xdr:row>
      <xdr:rowOff>0</xdr:rowOff>
    </xdr:to>
    <xdr:sp>
      <xdr:nvSpPr>
        <xdr:cNvPr id="30" name="Line 43"/>
        <xdr:cNvSpPr>
          <a:spLocks/>
        </xdr:cNvSpPr>
      </xdr:nvSpPr>
      <xdr:spPr>
        <a:xfrm flipH="1">
          <a:off x="2343150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251</xdr:row>
      <xdr:rowOff>0</xdr:rowOff>
    </xdr:from>
    <xdr:to>
      <xdr:col>3</xdr:col>
      <xdr:colOff>419100</xdr:colOff>
      <xdr:row>251</xdr:row>
      <xdr:rowOff>0</xdr:rowOff>
    </xdr:to>
    <xdr:sp>
      <xdr:nvSpPr>
        <xdr:cNvPr id="31" name="Line 44"/>
        <xdr:cNvSpPr>
          <a:spLocks/>
        </xdr:cNvSpPr>
      </xdr:nvSpPr>
      <xdr:spPr>
        <a:xfrm>
          <a:off x="404812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251</xdr:row>
      <xdr:rowOff>0</xdr:rowOff>
    </xdr:from>
    <xdr:to>
      <xdr:col>2</xdr:col>
      <xdr:colOff>1371600</xdr:colOff>
      <xdr:row>251</xdr:row>
      <xdr:rowOff>0</xdr:rowOff>
    </xdr:to>
    <xdr:sp>
      <xdr:nvSpPr>
        <xdr:cNvPr id="32" name="Line 47"/>
        <xdr:cNvSpPr>
          <a:spLocks/>
        </xdr:cNvSpPr>
      </xdr:nvSpPr>
      <xdr:spPr>
        <a:xfrm flipH="1">
          <a:off x="2343150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251</xdr:row>
      <xdr:rowOff>0</xdr:rowOff>
    </xdr:from>
    <xdr:to>
      <xdr:col>3</xdr:col>
      <xdr:colOff>419100</xdr:colOff>
      <xdr:row>251</xdr:row>
      <xdr:rowOff>0</xdr:rowOff>
    </xdr:to>
    <xdr:sp>
      <xdr:nvSpPr>
        <xdr:cNvPr id="33" name="Line 48"/>
        <xdr:cNvSpPr>
          <a:spLocks/>
        </xdr:cNvSpPr>
      </xdr:nvSpPr>
      <xdr:spPr>
        <a:xfrm>
          <a:off x="404812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251</xdr:row>
      <xdr:rowOff>0</xdr:rowOff>
    </xdr:from>
    <xdr:to>
      <xdr:col>2</xdr:col>
      <xdr:colOff>1371600</xdr:colOff>
      <xdr:row>251</xdr:row>
      <xdr:rowOff>0</xdr:rowOff>
    </xdr:to>
    <xdr:sp>
      <xdr:nvSpPr>
        <xdr:cNvPr id="34" name="Line 49"/>
        <xdr:cNvSpPr>
          <a:spLocks/>
        </xdr:cNvSpPr>
      </xdr:nvSpPr>
      <xdr:spPr>
        <a:xfrm flipH="1">
          <a:off x="2343150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251</xdr:row>
      <xdr:rowOff>0</xdr:rowOff>
    </xdr:from>
    <xdr:to>
      <xdr:col>3</xdr:col>
      <xdr:colOff>419100</xdr:colOff>
      <xdr:row>251</xdr:row>
      <xdr:rowOff>0</xdr:rowOff>
    </xdr:to>
    <xdr:sp>
      <xdr:nvSpPr>
        <xdr:cNvPr id="35" name="Line 50"/>
        <xdr:cNvSpPr>
          <a:spLocks/>
        </xdr:cNvSpPr>
      </xdr:nvSpPr>
      <xdr:spPr>
        <a:xfrm>
          <a:off x="404812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251</xdr:row>
      <xdr:rowOff>0</xdr:rowOff>
    </xdr:from>
    <xdr:to>
      <xdr:col>2</xdr:col>
      <xdr:colOff>1371600</xdr:colOff>
      <xdr:row>251</xdr:row>
      <xdr:rowOff>0</xdr:rowOff>
    </xdr:to>
    <xdr:sp>
      <xdr:nvSpPr>
        <xdr:cNvPr id="36" name="Line 51"/>
        <xdr:cNvSpPr>
          <a:spLocks/>
        </xdr:cNvSpPr>
      </xdr:nvSpPr>
      <xdr:spPr>
        <a:xfrm flipH="1">
          <a:off x="2343150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251</xdr:row>
      <xdr:rowOff>0</xdr:rowOff>
    </xdr:from>
    <xdr:to>
      <xdr:col>3</xdr:col>
      <xdr:colOff>419100</xdr:colOff>
      <xdr:row>251</xdr:row>
      <xdr:rowOff>0</xdr:rowOff>
    </xdr:to>
    <xdr:sp>
      <xdr:nvSpPr>
        <xdr:cNvPr id="37" name="Line 52"/>
        <xdr:cNvSpPr>
          <a:spLocks/>
        </xdr:cNvSpPr>
      </xdr:nvSpPr>
      <xdr:spPr>
        <a:xfrm>
          <a:off x="404812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251</xdr:row>
      <xdr:rowOff>0</xdr:rowOff>
    </xdr:from>
    <xdr:to>
      <xdr:col>2</xdr:col>
      <xdr:colOff>1371600</xdr:colOff>
      <xdr:row>251</xdr:row>
      <xdr:rowOff>0</xdr:rowOff>
    </xdr:to>
    <xdr:sp>
      <xdr:nvSpPr>
        <xdr:cNvPr id="38" name="Line 53"/>
        <xdr:cNvSpPr>
          <a:spLocks/>
        </xdr:cNvSpPr>
      </xdr:nvSpPr>
      <xdr:spPr>
        <a:xfrm flipH="1">
          <a:off x="2343150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251</xdr:row>
      <xdr:rowOff>0</xdr:rowOff>
    </xdr:from>
    <xdr:to>
      <xdr:col>3</xdr:col>
      <xdr:colOff>419100</xdr:colOff>
      <xdr:row>251</xdr:row>
      <xdr:rowOff>0</xdr:rowOff>
    </xdr:to>
    <xdr:sp>
      <xdr:nvSpPr>
        <xdr:cNvPr id="39" name="Line 54"/>
        <xdr:cNvSpPr>
          <a:spLocks/>
        </xdr:cNvSpPr>
      </xdr:nvSpPr>
      <xdr:spPr>
        <a:xfrm>
          <a:off x="404812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251</xdr:row>
      <xdr:rowOff>0</xdr:rowOff>
    </xdr:from>
    <xdr:to>
      <xdr:col>2</xdr:col>
      <xdr:colOff>1371600</xdr:colOff>
      <xdr:row>251</xdr:row>
      <xdr:rowOff>0</xdr:rowOff>
    </xdr:to>
    <xdr:sp>
      <xdr:nvSpPr>
        <xdr:cNvPr id="40" name="Line 55"/>
        <xdr:cNvSpPr>
          <a:spLocks/>
        </xdr:cNvSpPr>
      </xdr:nvSpPr>
      <xdr:spPr>
        <a:xfrm flipH="1">
          <a:off x="2343150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251</xdr:row>
      <xdr:rowOff>0</xdr:rowOff>
    </xdr:from>
    <xdr:to>
      <xdr:col>3</xdr:col>
      <xdr:colOff>419100</xdr:colOff>
      <xdr:row>251</xdr:row>
      <xdr:rowOff>0</xdr:rowOff>
    </xdr:to>
    <xdr:sp>
      <xdr:nvSpPr>
        <xdr:cNvPr id="41" name="Line 56"/>
        <xdr:cNvSpPr>
          <a:spLocks/>
        </xdr:cNvSpPr>
      </xdr:nvSpPr>
      <xdr:spPr>
        <a:xfrm>
          <a:off x="404812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251</xdr:row>
      <xdr:rowOff>0</xdr:rowOff>
    </xdr:from>
    <xdr:to>
      <xdr:col>2</xdr:col>
      <xdr:colOff>952500</xdr:colOff>
      <xdr:row>251</xdr:row>
      <xdr:rowOff>0</xdr:rowOff>
    </xdr:to>
    <xdr:sp>
      <xdr:nvSpPr>
        <xdr:cNvPr id="42" name="Line 59"/>
        <xdr:cNvSpPr>
          <a:spLocks/>
        </xdr:cNvSpPr>
      </xdr:nvSpPr>
      <xdr:spPr>
        <a:xfrm flipH="1">
          <a:off x="1924050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251</xdr:row>
      <xdr:rowOff>0</xdr:rowOff>
    </xdr:from>
    <xdr:to>
      <xdr:col>3</xdr:col>
      <xdr:colOff>361950</xdr:colOff>
      <xdr:row>251</xdr:row>
      <xdr:rowOff>0</xdr:rowOff>
    </xdr:to>
    <xdr:sp>
      <xdr:nvSpPr>
        <xdr:cNvPr id="43" name="Line 60"/>
        <xdr:cNvSpPr>
          <a:spLocks/>
        </xdr:cNvSpPr>
      </xdr:nvSpPr>
      <xdr:spPr>
        <a:xfrm>
          <a:off x="399097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68</xdr:row>
      <xdr:rowOff>9525</xdr:rowOff>
    </xdr:from>
    <xdr:to>
      <xdr:col>2</xdr:col>
      <xdr:colOff>1000125</xdr:colOff>
      <xdr:row>72</xdr:row>
      <xdr:rowOff>266700</xdr:rowOff>
    </xdr:to>
    <xdr:sp>
      <xdr:nvSpPr>
        <xdr:cNvPr id="44" name="Line 61"/>
        <xdr:cNvSpPr>
          <a:spLocks/>
        </xdr:cNvSpPr>
      </xdr:nvSpPr>
      <xdr:spPr>
        <a:xfrm>
          <a:off x="1971675" y="185261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104</xdr:row>
      <xdr:rowOff>9525</xdr:rowOff>
    </xdr:from>
    <xdr:to>
      <xdr:col>2</xdr:col>
      <xdr:colOff>1000125</xdr:colOff>
      <xdr:row>108</xdr:row>
      <xdr:rowOff>276225</xdr:rowOff>
    </xdr:to>
    <xdr:sp>
      <xdr:nvSpPr>
        <xdr:cNvPr id="45" name="Line 62"/>
        <xdr:cNvSpPr>
          <a:spLocks/>
        </xdr:cNvSpPr>
      </xdr:nvSpPr>
      <xdr:spPr>
        <a:xfrm>
          <a:off x="1971675" y="284226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140</xdr:row>
      <xdr:rowOff>9525</xdr:rowOff>
    </xdr:from>
    <xdr:to>
      <xdr:col>2</xdr:col>
      <xdr:colOff>1000125</xdr:colOff>
      <xdr:row>144</xdr:row>
      <xdr:rowOff>276225</xdr:rowOff>
    </xdr:to>
    <xdr:sp>
      <xdr:nvSpPr>
        <xdr:cNvPr id="46" name="Line 63"/>
        <xdr:cNvSpPr>
          <a:spLocks/>
        </xdr:cNvSpPr>
      </xdr:nvSpPr>
      <xdr:spPr>
        <a:xfrm>
          <a:off x="1971675" y="383667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176</xdr:row>
      <xdr:rowOff>9525</xdr:rowOff>
    </xdr:from>
    <xdr:to>
      <xdr:col>2</xdr:col>
      <xdr:colOff>1000125</xdr:colOff>
      <xdr:row>180</xdr:row>
      <xdr:rowOff>276225</xdr:rowOff>
    </xdr:to>
    <xdr:sp>
      <xdr:nvSpPr>
        <xdr:cNvPr id="47" name="Line 64"/>
        <xdr:cNvSpPr>
          <a:spLocks/>
        </xdr:cNvSpPr>
      </xdr:nvSpPr>
      <xdr:spPr>
        <a:xfrm>
          <a:off x="1971675" y="483108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212</xdr:row>
      <xdr:rowOff>9525</xdr:rowOff>
    </xdr:from>
    <xdr:to>
      <xdr:col>2</xdr:col>
      <xdr:colOff>1000125</xdr:colOff>
      <xdr:row>216</xdr:row>
      <xdr:rowOff>276225</xdr:rowOff>
    </xdr:to>
    <xdr:sp>
      <xdr:nvSpPr>
        <xdr:cNvPr id="48" name="Line 65"/>
        <xdr:cNvSpPr>
          <a:spLocks/>
        </xdr:cNvSpPr>
      </xdr:nvSpPr>
      <xdr:spPr>
        <a:xfrm>
          <a:off x="1971675" y="582549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251</xdr:row>
      <xdr:rowOff>0</xdr:rowOff>
    </xdr:from>
    <xdr:to>
      <xdr:col>2</xdr:col>
      <xdr:colOff>1000125</xdr:colOff>
      <xdr:row>251</xdr:row>
      <xdr:rowOff>0</xdr:rowOff>
    </xdr:to>
    <xdr:sp>
      <xdr:nvSpPr>
        <xdr:cNvPr id="49" name="Line 67"/>
        <xdr:cNvSpPr>
          <a:spLocks/>
        </xdr:cNvSpPr>
      </xdr:nvSpPr>
      <xdr:spPr>
        <a:xfrm>
          <a:off x="197167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251</xdr:row>
      <xdr:rowOff>0</xdr:rowOff>
    </xdr:from>
    <xdr:to>
      <xdr:col>2</xdr:col>
      <xdr:colOff>1000125</xdr:colOff>
      <xdr:row>251</xdr:row>
      <xdr:rowOff>0</xdr:rowOff>
    </xdr:to>
    <xdr:sp>
      <xdr:nvSpPr>
        <xdr:cNvPr id="50" name="Line 68"/>
        <xdr:cNvSpPr>
          <a:spLocks/>
        </xdr:cNvSpPr>
      </xdr:nvSpPr>
      <xdr:spPr>
        <a:xfrm>
          <a:off x="197167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251</xdr:row>
      <xdr:rowOff>0</xdr:rowOff>
    </xdr:from>
    <xdr:to>
      <xdr:col>2</xdr:col>
      <xdr:colOff>1000125</xdr:colOff>
      <xdr:row>251</xdr:row>
      <xdr:rowOff>0</xdr:rowOff>
    </xdr:to>
    <xdr:sp>
      <xdr:nvSpPr>
        <xdr:cNvPr id="51" name="Line 69"/>
        <xdr:cNvSpPr>
          <a:spLocks/>
        </xdr:cNvSpPr>
      </xdr:nvSpPr>
      <xdr:spPr>
        <a:xfrm>
          <a:off x="1971675" y="690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52" name="Line 70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53" name="Line 71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248</xdr:row>
      <xdr:rowOff>9525</xdr:rowOff>
    </xdr:from>
    <xdr:to>
      <xdr:col>2</xdr:col>
      <xdr:colOff>1000125</xdr:colOff>
      <xdr:row>252</xdr:row>
      <xdr:rowOff>276225</xdr:rowOff>
    </xdr:to>
    <xdr:sp>
      <xdr:nvSpPr>
        <xdr:cNvPr id="54" name="Line 73"/>
        <xdr:cNvSpPr>
          <a:spLocks/>
        </xdr:cNvSpPr>
      </xdr:nvSpPr>
      <xdr:spPr>
        <a:xfrm>
          <a:off x="1971675" y="681990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55" name="Line 74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56" name="Line 75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57" name="Line 76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58" name="Line 77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59" name="Line 78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60" name="Line 79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61" name="Line 80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62" name="Line 81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63" name="Line 82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64" name="Line 83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65" name="Line 84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66" name="Line 85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67" name="Line 86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68" name="Line 87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253</xdr:row>
      <xdr:rowOff>0</xdr:rowOff>
    </xdr:from>
    <xdr:to>
      <xdr:col>2</xdr:col>
      <xdr:colOff>952500</xdr:colOff>
      <xdr:row>253</xdr:row>
      <xdr:rowOff>0</xdr:rowOff>
    </xdr:to>
    <xdr:sp>
      <xdr:nvSpPr>
        <xdr:cNvPr id="69" name="Line 88"/>
        <xdr:cNvSpPr>
          <a:spLocks/>
        </xdr:cNvSpPr>
      </xdr:nvSpPr>
      <xdr:spPr>
        <a:xfrm flipH="1">
          <a:off x="19240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253</xdr:row>
      <xdr:rowOff>0</xdr:rowOff>
    </xdr:from>
    <xdr:to>
      <xdr:col>3</xdr:col>
      <xdr:colOff>361950</xdr:colOff>
      <xdr:row>253</xdr:row>
      <xdr:rowOff>0</xdr:rowOff>
    </xdr:to>
    <xdr:sp>
      <xdr:nvSpPr>
        <xdr:cNvPr id="70" name="Line 89"/>
        <xdr:cNvSpPr>
          <a:spLocks/>
        </xdr:cNvSpPr>
      </xdr:nvSpPr>
      <xdr:spPr>
        <a:xfrm>
          <a:off x="39909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71" name="Line 91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72" name="Line 92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73" name="Line 93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74" name="Line 94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75" name="Line 95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76" name="Line 96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77" name="Line 97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78" name="Line 98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79" name="Line 99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80" name="Line 100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81" name="Line 101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82" name="Line 102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83" name="Line 103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84" name="Line 104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85" name="Line 105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86" name="Line 106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87" name="Line 107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88" name="Line 108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89" name="Line 109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253</xdr:row>
      <xdr:rowOff>0</xdr:rowOff>
    </xdr:from>
    <xdr:to>
      <xdr:col>2</xdr:col>
      <xdr:colOff>952500</xdr:colOff>
      <xdr:row>253</xdr:row>
      <xdr:rowOff>0</xdr:rowOff>
    </xdr:to>
    <xdr:sp>
      <xdr:nvSpPr>
        <xdr:cNvPr id="90" name="Line 110"/>
        <xdr:cNvSpPr>
          <a:spLocks/>
        </xdr:cNvSpPr>
      </xdr:nvSpPr>
      <xdr:spPr>
        <a:xfrm flipH="1">
          <a:off x="19240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253</xdr:row>
      <xdr:rowOff>0</xdr:rowOff>
    </xdr:from>
    <xdr:to>
      <xdr:col>3</xdr:col>
      <xdr:colOff>361950</xdr:colOff>
      <xdr:row>253</xdr:row>
      <xdr:rowOff>0</xdr:rowOff>
    </xdr:to>
    <xdr:sp>
      <xdr:nvSpPr>
        <xdr:cNvPr id="91" name="Line 111"/>
        <xdr:cNvSpPr>
          <a:spLocks/>
        </xdr:cNvSpPr>
      </xdr:nvSpPr>
      <xdr:spPr>
        <a:xfrm>
          <a:off x="39909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92" name="Line 112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93" name="Line 113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94" name="Line 114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95" name="Line 115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96" name="Line 116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97" name="Line 117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98" name="Line 118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99" name="Line 119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100" name="Line 120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101" name="Line 121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102" name="Line 122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103" name="Line 123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104" name="Line 124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105" name="Line 125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106" name="Line 126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107" name="Line 127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108" name="Line 128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109" name="Line 129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253</xdr:row>
      <xdr:rowOff>0</xdr:rowOff>
    </xdr:from>
    <xdr:to>
      <xdr:col>2</xdr:col>
      <xdr:colOff>1371600</xdr:colOff>
      <xdr:row>253</xdr:row>
      <xdr:rowOff>0</xdr:rowOff>
    </xdr:to>
    <xdr:sp>
      <xdr:nvSpPr>
        <xdr:cNvPr id="110" name="Line 130"/>
        <xdr:cNvSpPr>
          <a:spLocks/>
        </xdr:cNvSpPr>
      </xdr:nvSpPr>
      <xdr:spPr>
        <a:xfrm flipH="1">
          <a:off x="23431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253</xdr:row>
      <xdr:rowOff>0</xdr:rowOff>
    </xdr:from>
    <xdr:to>
      <xdr:col>3</xdr:col>
      <xdr:colOff>419100</xdr:colOff>
      <xdr:row>253</xdr:row>
      <xdr:rowOff>0</xdr:rowOff>
    </xdr:to>
    <xdr:sp>
      <xdr:nvSpPr>
        <xdr:cNvPr id="111" name="Line 131"/>
        <xdr:cNvSpPr>
          <a:spLocks/>
        </xdr:cNvSpPr>
      </xdr:nvSpPr>
      <xdr:spPr>
        <a:xfrm>
          <a:off x="404812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253</xdr:row>
      <xdr:rowOff>0</xdr:rowOff>
    </xdr:from>
    <xdr:to>
      <xdr:col>2</xdr:col>
      <xdr:colOff>952500</xdr:colOff>
      <xdr:row>253</xdr:row>
      <xdr:rowOff>0</xdr:rowOff>
    </xdr:to>
    <xdr:sp>
      <xdr:nvSpPr>
        <xdr:cNvPr id="112" name="Line 132"/>
        <xdr:cNvSpPr>
          <a:spLocks/>
        </xdr:cNvSpPr>
      </xdr:nvSpPr>
      <xdr:spPr>
        <a:xfrm flipH="1">
          <a:off x="1924050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253</xdr:row>
      <xdr:rowOff>0</xdr:rowOff>
    </xdr:from>
    <xdr:to>
      <xdr:col>3</xdr:col>
      <xdr:colOff>361950</xdr:colOff>
      <xdr:row>253</xdr:row>
      <xdr:rowOff>0</xdr:rowOff>
    </xdr:to>
    <xdr:sp>
      <xdr:nvSpPr>
        <xdr:cNvPr id="113" name="Line 133"/>
        <xdr:cNvSpPr>
          <a:spLocks/>
        </xdr:cNvSpPr>
      </xdr:nvSpPr>
      <xdr:spPr>
        <a:xfrm>
          <a:off x="39909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114" name="Line 134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115" name="Line 135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116" name="Line 136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253</xdr:row>
      <xdr:rowOff>0</xdr:rowOff>
    </xdr:from>
    <xdr:to>
      <xdr:col>2</xdr:col>
      <xdr:colOff>1000125</xdr:colOff>
      <xdr:row>253</xdr:row>
      <xdr:rowOff>0</xdr:rowOff>
    </xdr:to>
    <xdr:sp>
      <xdr:nvSpPr>
        <xdr:cNvPr id="117" name="Line 137"/>
        <xdr:cNvSpPr>
          <a:spLocks/>
        </xdr:cNvSpPr>
      </xdr:nvSpPr>
      <xdr:spPr>
        <a:xfrm>
          <a:off x="1971675" y="6957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217</xdr:row>
      <xdr:rowOff>0</xdr:rowOff>
    </xdr:from>
    <xdr:to>
      <xdr:col>2</xdr:col>
      <xdr:colOff>1000125</xdr:colOff>
      <xdr:row>217</xdr:row>
      <xdr:rowOff>0</xdr:rowOff>
    </xdr:to>
    <xdr:sp>
      <xdr:nvSpPr>
        <xdr:cNvPr id="118" name="Line 138"/>
        <xdr:cNvSpPr>
          <a:spLocks/>
        </xdr:cNvSpPr>
      </xdr:nvSpPr>
      <xdr:spPr>
        <a:xfrm>
          <a:off x="1971675" y="596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248</xdr:row>
      <xdr:rowOff>9525</xdr:rowOff>
    </xdr:from>
    <xdr:to>
      <xdr:col>2</xdr:col>
      <xdr:colOff>1000125</xdr:colOff>
      <xdr:row>252</xdr:row>
      <xdr:rowOff>276225</xdr:rowOff>
    </xdr:to>
    <xdr:sp>
      <xdr:nvSpPr>
        <xdr:cNvPr id="119" name="Line 140"/>
        <xdr:cNvSpPr>
          <a:spLocks/>
        </xdr:cNvSpPr>
      </xdr:nvSpPr>
      <xdr:spPr>
        <a:xfrm>
          <a:off x="1971675" y="681990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71525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77152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19050</xdr:rowOff>
    </xdr:from>
    <xdr:to>
      <xdr:col>2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7286625"/>
          <a:ext cx="11049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1057275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81650" y="7286625"/>
          <a:ext cx="10572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19050</xdr:colOff>
      <xdr:row>65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1104900" y="18564225"/>
          <a:ext cx="11239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81650" y="18564225"/>
          <a:ext cx="1066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t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2">
        <row r="8">
          <cell r="E8">
            <v>38.27</v>
          </cell>
        </row>
        <row r="9">
          <cell r="E9">
            <v>0</v>
          </cell>
        </row>
        <row r="10">
          <cell r="E10">
            <v>38.27</v>
          </cell>
        </row>
        <row r="11">
          <cell r="E11">
            <v>0</v>
          </cell>
        </row>
        <row r="12">
          <cell r="E12">
            <v>1688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361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20</v>
          </cell>
        </row>
        <row r="19">
          <cell r="E19">
            <v>1307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23099</v>
          </cell>
        </row>
        <row r="23">
          <cell r="E23">
            <v>23099</v>
          </cell>
        </row>
        <row r="24">
          <cell r="E24">
            <v>8000</v>
          </cell>
        </row>
        <row r="25">
          <cell r="E25">
            <v>0</v>
          </cell>
        </row>
        <row r="27">
          <cell r="E27">
            <v>120</v>
          </cell>
        </row>
        <row r="28">
          <cell r="E28">
            <v>7880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949483.1599999999</v>
          </cell>
        </row>
        <row r="32">
          <cell r="E32">
            <v>0</v>
          </cell>
        </row>
        <row r="33">
          <cell r="E33">
            <v>774856.09</v>
          </cell>
        </row>
        <row r="34">
          <cell r="E34">
            <v>0</v>
          </cell>
        </row>
        <row r="35">
          <cell r="E35">
            <v>44492.83</v>
          </cell>
        </row>
        <row r="36">
          <cell r="E36">
            <v>130134.24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982308.4299999999</v>
          </cell>
        </row>
      </sheetData>
      <sheetData sheetId="5">
        <row r="9">
          <cell r="F9">
            <v>15265.5</v>
          </cell>
        </row>
        <row r="10">
          <cell r="F10">
            <v>18875</v>
          </cell>
        </row>
        <row r="36">
          <cell r="F36">
            <v>889.95</v>
          </cell>
        </row>
        <row r="37">
          <cell r="F37">
            <v>2.15</v>
          </cell>
        </row>
        <row r="38">
          <cell r="F38">
            <v>2.58</v>
          </cell>
        </row>
      </sheetData>
      <sheetData sheetId="7">
        <row r="20">
          <cell r="E20">
            <v>28000</v>
          </cell>
        </row>
        <row r="57">
          <cell r="E57">
            <v>57740</v>
          </cell>
        </row>
        <row r="58">
          <cell r="E58">
            <v>58495</v>
          </cell>
        </row>
        <row r="69">
          <cell r="E69">
            <v>3528671.2300000014</v>
          </cell>
        </row>
      </sheetData>
      <sheetData sheetId="8">
        <row r="5">
          <cell r="A5" t="str">
            <v>ชื่อบัญชี</v>
          </cell>
          <cell r="B5" t="str">
            <v>รหัสบัญชี</v>
          </cell>
          <cell r="C5" t="str">
            <v>     เดบิท</v>
          </cell>
          <cell r="D5" t="str">
            <v>เครดิต</v>
          </cell>
        </row>
        <row r="6">
          <cell r="A6" t="str">
            <v>เงินสด</v>
          </cell>
          <cell r="B6" t="str">
            <v>101</v>
          </cell>
        </row>
        <row r="7">
          <cell r="A7" t="str">
            <v>เงินฝากธนาคาร-ออมทรัพย์      เลขที่  257-2-19990-0</v>
          </cell>
          <cell r="B7" t="str">
            <v>022</v>
          </cell>
          <cell r="C7">
            <v>1160115.51</v>
          </cell>
        </row>
        <row r="8">
          <cell r="A8" t="str">
            <v>เงินฝากธนาคาร-ออมทรัพย์      เลขที่  257-2-26768-4</v>
          </cell>
          <cell r="B8" t="str">
            <v>022</v>
          </cell>
          <cell r="C8">
            <v>266344.6</v>
          </cell>
        </row>
        <row r="9">
          <cell r="A9" t="str">
            <v>เงินฝากธนาคาร-ประจำ 3 เดือน    เลขที่  257-4-06621-2</v>
          </cell>
          <cell r="B9" t="str">
            <v>023</v>
          </cell>
          <cell r="C9">
            <v>365367.62</v>
          </cell>
        </row>
        <row r="10">
          <cell r="A10" t="str">
            <v>เงินฝากธนาคาร-ประจำ 12 เดือน  เลขที่  09-6603-34-001365-8</v>
          </cell>
          <cell r="B10" t="str">
            <v>023</v>
          </cell>
          <cell r="C10">
            <v>1728003.5</v>
          </cell>
        </row>
        <row r="12">
          <cell r="A12" t="str">
            <v>ลูกหนี้ - เงินขาดบัญชี</v>
          </cell>
          <cell r="B12" t="str">
            <v>706</v>
          </cell>
          <cell r="C12">
            <v>169725.01</v>
          </cell>
        </row>
        <row r="13">
          <cell r="A13" t="str">
            <v>รายได้ค้างรับ</v>
          </cell>
          <cell r="B13" t="str">
            <v>-</v>
          </cell>
          <cell r="C13">
            <v>118424</v>
          </cell>
        </row>
        <row r="14">
          <cell r="A14" t="str">
            <v>เงินเดือน</v>
          </cell>
          <cell r="B14" t="str">
            <v>100</v>
          </cell>
        </row>
        <row r="15">
          <cell r="A15" t="str">
            <v>ค่าจ้างประจำ</v>
          </cell>
          <cell r="B15" t="str">
            <v>120</v>
          </cell>
        </row>
        <row r="16">
          <cell r="A16" t="str">
            <v>ค่าจ้างชั่วคราว</v>
          </cell>
          <cell r="B16" t="str">
            <v>130</v>
          </cell>
        </row>
        <row r="17">
          <cell r="A17" t="str">
            <v>ค่าตอบแทน</v>
          </cell>
          <cell r="B17" t="str">
            <v>200</v>
          </cell>
        </row>
        <row r="18">
          <cell r="A18" t="str">
            <v>ค่าใช้สอย</v>
          </cell>
          <cell r="B18" t="str">
            <v>250</v>
          </cell>
        </row>
        <row r="19">
          <cell r="A19" t="str">
            <v>ค่าวัสดุ</v>
          </cell>
          <cell r="B19" t="str">
            <v>270</v>
          </cell>
        </row>
        <row r="20">
          <cell r="A20" t="str">
            <v>ค่าสาธารณูปโภค</v>
          </cell>
          <cell r="B20" t="str">
            <v>300</v>
          </cell>
        </row>
        <row r="21">
          <cell r="A21" t="str">
            <v>เงินสะสม</v>
          </cell>
          <cell r="B21" t="str">
            <v>700</v>
          </cell>
          <cell r="D21">
            <v>459536.9</v>
          </cell>
        </row>
        <row r="22">
          <cell r="A22" t="str">
            <v>เงินทุนสำรองเงินสะสม</v>
          </cell>
          <cell r="B22" t="str">
            <v>-</v>
          </cell>
          <cell r="D22">
            <v>1687833.07</v>
          </cell>
        </row>
        <row r="23">
          <cell r="A23" t="str">
            <v>รายรับ  (หมายเหตุ 1)</v>
          </cell>
          <cell r="B23" t="str">
            <v>821</v>
          </cell>
          <cell r="D23">
            <v>982308.43</v>
          </cell>
        </row>
        <row r="24">
          <cell r="A24" t="str">
            <v>เงินรับฝาก - ภาษีหัก ณ ที่จ่าย</v>
          </cell>
          <cell r="B24" t="str">
            <v>902</v>
          </cell>
        </row>
        <row r="25">
          <cell r="A25" t="str">
            <v>เงินรับฝาก - เงินประกันสัญญา</v>
          </cell>
          <cell r="B25" t="str">
            <v>903</v>
          </cell>
          <cell r="D25">
            <v>565641</v>
          </cell>
        </row>
        <row r="26">
          <cell r="A26" t="str">
            <v>เงินรับฝาก - ค่าใช้จ่ายภาษีบำรุงท้องที่  5 %</v>
          </cell>
          <cell r="B26" t="str">
            <v>906</v>
          </cell>
          <cell r="D26">
            <v>3719.3</v>
          </cell>
        </row>
        <row r="27">
          <cell r="A27" t="str">
            <v>เงินรับฝาก - ส่วนลดภาษีบำรุงท้องที่  6 %</v>
          </cell>
          <cell r="B27" t="str">
            <v>907</v>
          </cell>
          <cell r="D27">
            <v>17104.77</v>
          </cell>
        </row>
        <row r="28">
          <cell r="A28" t="str">
            <v>เงินรับฝาก - เงินรางวัล  25 %</v>
          </cell>
          <cell r="B28" t="str">
            <v>900</v>
          </cell>
          <cell r="D28">
            <v>2550</v>
          </cell>
        </row>
        <row r="29">
          <cell r="A29" t="str">
            <v>เงินรับฝาก - เงินสมทบค่ากระแสไฟฟ้าสถานีสูบน้ำเกาะยาว</v>
          </cell>
          <cell r="B29" t="str">
            <v>900</v>
          </cell>
          <cell r="D29">
            <v>2802</v>
          </cell>
        </row>
        <row r="30">
          <cell r="A30" t="str">
            <v>เงินทุนโครงการเศรษฐกิจชุมชน</v>
          </cell>
          <cell r="B30" t="str">
            <v>-</v>
          </cell>
          <cell r="D30">
            <v>266344.60000000003</v>
          </cell>
        </row>
        <row r="31">
          <cell r="A31" t="str">
            <v>รายจ่ายค้างจ่าย </v>
          </cell>
          <cell r="B31" t="str">
            <v>600</v>
          </cell>
          <cell r="D31">
            <v>10321.14</v>
          </cell>
        </row>
        <row r="32">
          <cell r="A32" t="str">
            <v>รายจ่ายรอจ่าย</v>
          </cell>
          <cell r="B32" t="str">
            <v>-</v>
          </cell>
          <cell r="D32">
            <v>391525.59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77"/>
  <sheetViews>
    <sheetView view="pageBreakPreview" zoomScaleSheetLayoutView="100" workbookViewId="0" topLeftCell="A1">
      <selection activeCell="A87" sqref="A87"/>
    </sheetView>
  </sheetViews>
  <sheetFormatPr defaultColWidth="9.140625" defaultRowHeight="12.75"/>
  <cols>
    <col min="1" max="1" width="52.140625" style="18" customWidth="1"/>
    <col min="2" max="4" width="14.57421875" style="18" customWidth="1"/>
    <col min="5" max="5" width="15.421875" style="231" customWidth="1"/>
    <col min="6" max="6" width="19.28125" style="18" customWidth="1"/>
    <col min="7" max="16384" width="9.140625" style="18" customWidth="1"/>
  </cols>
  <sheetData>
    <row r="1" spans="1:4" ht="23.25">
      <c r="A1" s="415" t="s">
        <v>1</v>
      </c>
      <c r="B1" s="415"/>
      <c r="C1" s="415"/>
      <c r="D1" s="415"/>
    </row>
    <row r="2" spans="1:4" ht="23.25">
      <c r="A2" s="415" t="s">
        <v>370</v>
      </c>
      <c r="B2" s="415"/>
      <c r="C2" s="415"/>
      <c r="D2" s="415"/>
    </row>
    <row r="3" spans="1:4" ht="23.25">
      <c r="A3" s="415" t="s">
        <v>382</v>
      </c>
      <c r="B3" s="415"/>
      <c r="C3" s="415"/>
      <c r="D3" s="415"/>
    </row>
    <row r="4" spans="1:4" ht="23.25">
      <c r="A4" s="416" t="s">
        <v>2</v>
      </c>
      <c r="B4" s="417"/>
      <c r="C4" s="417"/>
      <c r="D4" s="417"/>
    </row>
    <row r="5" spans="1:4" ht="23.25">
      <c r="A5" s="418" t="s">
        <v>3</v>
      </c>
      <c r="B5" s="20" t="s">
        <v>4</v>
      </c>
      <c r="C5" s="21" t="s">
        <v>5</v>
      </c>
      <c r="D5" s="20" t="s">
        <v>4</v>
      </c>
    </row>
    <row r="6" spans="1:4" ht="23.25">
      <c r="A6" s="412"/>
      <c r="B6" s="22" t="s">
        <v>6</v>
      </c>
      <c r="C6" s="19" t="s">
        <v>7</v>
      </c>
      <c r="D6" s="22" t="s">
        <v>8</v>
      </c>
    </row>
    <row r="7" spans="1:4" ht="21">
      <c r="A7" s="23" t="s">
        <v>9</v>
      </c>
      <c r="B7" s="15"/>
      <c r="C7" s="24"/>
      <c r="D7" s="25"/>
    </row>
    <row r="8" spans="1:4" ht="21">
      <c r="A8" s="25" t="s">
        <v>10</v>
      </c>
      <c r="B8" s="26">
        <v>540980</v>
      </c>
      <c r="C8" s="27">
        <v>62000</v>
      </c>
      <c r="D8" s="28">
        <f>B8-C8</f>
        <v>478980</v>
      </c>
    </row>
    <row r="9" spans="1:4" ht="21">
      <c r="A9" s="25" t="s">
        <v>11</v>
      </c>
      <c r="B9" s="26">
        <v>287198</v>
      </c>
      <c r="C9" s="27">
        <v>41686</v>
      </c>
      <c r="D9" s="29">
        <f>B9-C9</f>
        <v>245512</v>
      </c>
    </row>
    <row r="10" spans="1:4" ht="21">
      <c r="A10" s="25" t="s">
        <v>12</v>
      </c>
      <c r="B10" s="26">
        <v>65828</v>
      </c>
      <c r="C10" s="27">
        <v>8825</v>
      </c>
      <c r="D10" s="28">
        <f>B10-C10</f>
        <v>57003</v>
      </c>
    </row>
    <row r="11" spans="1:4" ht="21">
      <c r="A11" s="25" t="s">
        <v>13</v>
      </c>
      <c r="B11" s="26">
        <v>42000</v>
      </c>
      <c r="C11" s="27">
        <v>7000</v>
      </c>
      <c r="D11" s="28">
        <f>B11-C11</f>
        <v>35000</v>
      </c>
    </row>
    <row r="12" spans="1:5" ht="21">
      <c r="A12" s="25" t="s">
        <v>14</v>
      </c>
      <c r="B12" s="26">
        <v>44000</v>
      </c>
      <c r="C12" s="27">
        <v>100</v>
      </c>
      <c r="D12" s="28">
        <f>B12-C12</f>
        <v>43900</v>
      </c>
      <c r="E12" s="230">
        <f>C8+C9+C10+C11+C12</f>
        <v>119611</v>
      </c>
    </row>
    <row r="13" spans="1:4" ht="21">
      <c r="A13" s="23" t="s">
        <v>15</v>
      </c>
      <c r="B13" s="15"/>
      <c r="C13" s="27"/>
      <c r="D13" s="30"/>
    </row>
    <row r="14" spans="1:4" ht="21">
      <c r="A14" s="25" t="s">
        <v>16</v>
      </c>
      <c r="B14" s="26">
        <v>494880</v>
      </c>
      <c r="C14" s="27">
        <v>82480</v>
      </c>
      <c r="D14" s="28">
        <f>B14-C14</f>
        <v>412400</v>
      </c>
    </row>
    <row r="15" spans="1:5" ht="21">
      <c r="A15" s="25" t="s">
        <v>17</v>
      </c>
      <c r="B15" s="26">
        <v>131880</v>
      </c>
      <c r="C15" s="27">
        <v>21980</v>
      </c>
      <c r="D15" s="28">
        <f>B15-C15</f>
        <v>109900</v>
      </c>
      <c r="E15" s="230">
        <f>C14+C15</f>
        <v>104460</v>
      </c>
    </row>
    <row r="16" spans="1:4" ht="21">
      <c r="A16" s="23" t="s">
        <v>18</v>
      </c>
      <c r="B16" s="31"/>
      <c r="C16" s="27"/>
      <c r="D16" s="30"/>
    </row>
    <row r="17" spans="1:4" ht="21">
      <c r="A17" s="25" t="s">
        <v>19</v>
      </c>
      <c r="B17" s="26">
        <v>818760</v>
      </c>
      <c r="C17" s="27">
        <v>126398</v>
      </c>
      <c r="D17" s="28">
        <f aca="true" t="shared" si="0" ref="D17:D24">B17-C17</f>
        <v>692362</v>
      </c>
    </row>
    <row r="18" spans="1:4" ht="21">
      <c r="A18" s="25" t="s">
        <v>20</v>
      </c>
      <c r="B18" s="26">
        <v>12000</v>
      </c>
      <c r="C18" s="27">
        <v>4800</v>
      </c>
      <c r="D18" s="28">
        <f t="shared" si="0"/>
        <v>7200</v>
      </c>
    </row>
    <row r="19" spans="1:4" ht="21">
      <c r="A19" s="25" t="s">
        <v>21</v>
      </c>
      <c r="B19" s="26">
        <v>6000</v>
      </c>
      <c r="C19" s="27">
        <v>1937</v>
      </c>
      <c r="D19" s="28">
        <f t="shared" si="0"/>
        <v>4063</v>
      </c>
    </row>
    <row r="20" spans="1:4" ht="21">
      <c r="A20" s="25" t="s">
        <v>401</v>
      </c>
      <c r="B20" s="26">
        <v>1000</v>
      </c>
      <c r="C20" s="27">
        <v>0</v>
      </c>
      <c r="D20" s="28">
        <f t="shared" si="0"/>
        <v>1000</v>
      </c>
    </row>
    <row r="21" spans="1:4" ht="21">
      <c r="A21" s="25" t="s">
        <v>22</v>
      </c>
      <c r="B21" s="26">
        <v>40000</v>
      </c>
      <c r="C21" s="27">
        <v>0</v>
      </c>
      <c r="D21" s="28">
        <f t="shared" si="0"/>
        <v>40000</v>
      </c>
    </row>
    <row r="22" spans="1:4" ht="21">
      <c r="A22" s="25" t="s">
        <v>23</v>
      </c>
      <c r="B22" s="26">
        <v>15000</v>
      </c>
      <c r="C22" s="27">
        <v>0</v>
      </c>
      <c r="D22" s="28">
        <f t="shared" si="0"/>
        <v>15000</v>
      </c>
    </row>
    <row r="23" spans="1:6" ht="21">
      <c r="A23" s="25" t="s">
        <v>24</v>
      </c>
      <c r="B23" s="26">
        <v>18000</v>
      </c>
      <c r="C23" s="27">
        <v>0</v>
      </c>
      <c r="D23" s="28">
        <f t="shared" si="0"/>
        <v>18000</v>
      </c>
      <c r="E23" s="230">
        <f>C20</f>
        <v>0</v>
      </c>
      <c r="F23" s="18" t="s">
        <v>340</v>
      </c>
    </row>
    <row r="24" spans="1:6" ht="21">
      <c r="A24" s="25" t="s">
        <v>79</v>
      </c>
      <c r="B24" s="26">
        <v>264250</v>
      </c>
      <c r="C24" s="27">
        <v>0</v>
      </c>
      <c r="D24" s="28">
        <f t="shared" si="0"/>
        <v>264250</v>
      </c>
      <c r="E24" s="230">
        <f>C17+C18+C19+C21+C22+C23+C24</f>
        <v>133135</v>
      </c>
      <c r="F24" s="365"/>
    </row>
    <row r="25" spans="1:4" ht="21">
      <c r="A25" s="23" t="s">
        <v>25</v>
      </c>
      <c r="B25" s="31"/>
      <c r="C25" s="27"/>
      <c r="D25" s="30"/>
    </row>
    <row r="26" spans="1:4" ht="21">
      <c r="A26" s="25" t="s">
        <v>26</v>
      </c>
      <c r="B26" s="26">
        <v>110000</v>
      </c>
      <c r="C26" s="27">
        <v>19202</v>
      </c>
      <c r="D26" s="28">
        <f>B26-C26</f>
        <v>90798</v>
      </c>
    </row>
    <row r="27" spans="1:4" ht="21">
      <c r="A27" s="25" t="s">
        <v>400</v>
      </c>
      <c r="B27" s="26">
        <v>40000</v>
      </c>
      <c r="C27" s="27">
        <v>27000</v>
      </c>
      <c r="D27" s="28">
        <f>B27-C27</f>
        <v>13000</v>
      </c>
    </row>
    <row r="28" spans="1:4" ht="21">
      <c r="A28" s="25" t="s">
        <v>28</v>
      </c>
      <c r="B28" s="31"/>
      <c r="C28" s="27"/>
      <c r="D28" s="30"/>
    </row>
    <row r="29" spans="1:4" ht="21">
      <c r="A29" s="25" t="s">
        <v>29</v>
      </c>
      <c r="B29" s="26">
        <v>20000</v>
      </c>
      <c r="C29" s="27">
        <v>7065</v>
      </c>
      <c r="D29" s="28">
        <f aca="true" t="shared" si="1" ref="D29:D35">B29-C29</f>
        <v>12935</v>
      </c>
    </row>
    <row r="30" spans="1:4" ht="21">
      <c r="A30" s="25" t="s">
        <v>30</v>
      </c>
      <c r="B30" s="26">
        <v>15000</v>
      </c>
      <c r="C30" s="27">
        <v>795</v>
      </c>
      <c r="D30" s="28">
        <f t="shared" si="1"/>
        <v>14205</v>
      </c>
    </row>
    <row r="31" spans="1:4" ht="21">
      <c r="A31" s="25" t="s">
        <v>69</v>
      </c>
      <c r="B31" s="26">
        <v>79000</v>
      </c>
      <c r="C31" s="27">
        <v>78944.67</v>
      </c>
      <c r="D31" s="28">
        <f t="shared" si="1"/>
        <v>55.330000000001746</v>
      </c>
    </row>
    <row r="32" spans="1:4" ht="21">
      <c r="A32" s="25" t="s">
        <v>399</v>
      </c>
      <c r="B32" s="26">
        <v>40000</v>
      </c>
      <c r="C32" s="27">
        <v>0</v>
      </c>
      <c r="D32" s="28">
        <f t="shared" si="1"/>
        <v>40000</v>
      </c>
    </row>
    <row r="33" spans="1:4" ht="21">
      <c r="A33" s="25" t="s">
        <v>362</v>
      </c>
      <c r="B33" s="26">
        <v>33000</v>
      </c>
      <c r="C33" s="27">
        <v>0</v>
      </c>
      <c r="D33" s="28">
        <f t="shared" si="1"/>
        <v>33000</v>
      </c>
    </row>
    <row r="34" spans="1:4" ht="21">
      <c r="A34" s="25" t="s">
        <v>31</v>
      </c>
      <c r="B34" s="26">
        <v>16000</v>
      </c>
      <c r="C34" s="27">
        <v>0</v>
      </c>
      <c r="D34" s="28">
        <f t="shared" si="1"/>
        <v>16000</v>
      </c>
    </row>
    <row r="35" spans="1:4" ht="21">
      <c r="A35" s="25" t="s">
        <v>32</v>
      </c>
      <c r="B35" s="26">
        <v>10000</v>
      </c>
      <c r="C35" s="27">
        <v>0</v>
      </c>
      <c r="D35" s="28">
        <f t="shared" si="1"/>
        <v>10000</v>
      </c>
    </row>
    <row r="36" spans="1:4" ht="21">
      <c r="A36" s="49"/>
      <c r="B36" s="50"/>
      <c r="C36" s="51"/>
      <c r="D36" s="32"/>
    </row>
    <row r="37" spans="1:4" ht="21">
      <c r="A37" s="33"/>
      <c r="B37" s="34"/>
      <c r="C37" s="35"/>
      <c r="D37" s="33"/>
    </row>
    <row r="38" spans="1:4" ht="21">
      <c r="A38" s="36" t="s">
        <v>66</v>
      </c>
      <c r="B38" s="37"/>
      <c r="C38" s="37"/>
      <c r="D38" s="37"/>
    </row>
    <row r="39" spans="1:4" ht="23.25">
      <c r="A39" s="418" t="s">
        <v>3</v>
      </c>
      <c r="B39" s="3" t="s">
        <v>4</v>
      </c>
      <c r="C39" s="38" t="s">
        <v>5</v>
      </c>
      <c r="D39" s="3" t="s">
        <v>4</v>
      </c>
    </row>
    <row r="40" spans="1:4" ht="23.25">
      <c r="A40" s="412"/>
      <c r="B40" s="6" t="s">
        <v>6</v>
      </c>
      <c r="C40" s="39" t="s">
        <v>7</v>
      </c>
      <c r="D40" s="6" t="s">
        <v>8</v>
      </c>
    </row>
    <row r="41" spans="1:4" ht="21">
      <c r="A41" s="25" t="s">
        <v>80</v>
      </c>
      <c r="B41" s="40"/>
      <c r="C41" s="27"/>
      <c r="D41" s="41"/>
    </row>
    <row r="42" spans="1:4" ht="21">
      <c r="A42" s="25" t="s">
        <v>33</v>
      </c>
      <c r="B42" s="40">
        <v>60000</v>
      </c>
      <c r="C42" s="27">
        <v>7124</v>
      </c>
      <c r="D42" s="42">
        <f aca="true" t="shared" si="2" ref="D42:D70">B42-C42</f>
        <v>52876</v>
      </c>
    </row>
    <row r="43" spans="1:4" ht="21">
      <c r="A43" s="25" t="s">
        <v>73</v>
      </c>
      <c r="B43" s="40">
        <v>3000</v>
      </c>
      <c r="C43" s="27">
        <v>0</v>
      </c>
      <c r="D43" s="42">
        <f t="shared" si="2"/>
        <v>3000</v>
      </c>
    </row>
    <row r="44" spans="1:4" ht="21">
      <c r="A44" s="25" t="s">
        <v>74</v>
      </c>
      <c r="B44" s="40">
        <v>3000</v>
      </c>
      <c r="C44" s="27">
        <v>2600</v>
      </c>
      <c r="D44" s="42">
        <f t="shared" si="2"/>
        <v>400</v>
      </c>
    </row>
    <row r="45" spans="1:4" ht="21">
      <c r="A45" s="25" t="s">
        <v>395</v>
      </c>
      <c r="B45" s="40">
        <v>350000</v>
      </c>
      <c r="C45" s="27">
        <v>0</v>
      </c>
      <c r="D45" s="42">
        <f>B45-C45</f>
        <v>350000</v>
      </c>
    </row>
    <row r="46" spans="1:4" ht="21">
      <c r="A46" s="25" t="s">
        <v>70</v>
      </c>
      <c r="B46" s="40">
        <v>50000</v>
      </c>
      <c r="C46" s="27">
        <v>9280</v>
      </c>
      <c r="D46" s="42">
        <f t="shared" si="2"/>
        <v>40720</v>
      </c>
    </row>
    <row r="47" spans="1:4" ht="21">
      <c r="A47" s="25" t="s">
        <v>34</v>
      </c>
      <c r="B47" s="40">
        <v>60000</v>
      </c>
      <c r="C47" s="27">
        <v>0</v>
      </c>
      <c r="D47" s="42">
        <f t="shared" si="2"/>
        <v>60000</v>
      </c>
    </row>
    <row r="48" spans="1:4" ht="21">
      <c r="A48" s="25" t="s">
        <v>398</v>
      </c>
      <c r="B48" s="40">
        <v>45000</v>
      </c>
      <c r="C48" s="27">
        <v>1639.2</v>
      </c>
      <c r="D48" s="42">
        <f t="shared" si="2"/>
        <v>43360.8</v>
      </c>
    </row>
    <row r="49" spans="1:4" ht="21">
      <c r="A49" s="25" t="s">
        <v>323</v>
      </c>
      <c r="B49" s="40">
        <v>30000</v>
      </c>
      <c r="C49" s="27">
        <v>0</v>
      </c>
      <c r="D49" s="42">
        <f t="shared" si="2"/>
        <v>30000</v>
      </c>
    </row>
    <row r="50" spans="1:4" ht="21">
      <c r="A50" s="25" t="s">
        <v>324</v>
      </c>
      <c r="B50" s="40">
        <v>25000</v>
      </c>
      <c r="C50" s="27">
        <v>0</v>
      </c>
      <c r="D50" s="42">
        <f t="shared" si="2"/>
        <v>25000</v>
      </c>
    </row>
    <row r="51" spans="1:4" ht="21">
      <c r="A51" s="25" t="s">
        <v>325</v>
      </c>
      <c r="B51" s="40">
        <v>50000</v>
      </c>
      <c r="C51" s="27">
        <v>0</v>
      </c>
      <c r="D51" s="42">
        <f t="shared" si="2"/>
        <v>50000</v>
      </c>
    </row>
    <row r="52" spans="1:4" ht="21">
      <c r="A52" s="25" t="s">
        <v>396</v>
      </c>
      <c r="B52" s="40">
        <v>70000</v>
      </c>
      <c r="C52" s="27">
        <v>0</v>
      </c>
      <c r="D52" s="42">
        <f t="shared" si="2"/>
        <v>70000</v>
      </c>
    </row>
    <row r="53" spans="1:4" ht="21">
      <c r="A53" s="25" t="s">
        <v>81</v>
      </c>
      <c r="B53" s="40">
        <v>10000</v>
      </c>
      <c r="C53" s="27">
        <v>0</v>
      </c>
      <c r="D53" s="42">
        <f t="shared" si="2"/>
        <v>10000</v>
      </c>
    </row>
    <row r="54" spans="1:4" ht="21">
      <c r="A54" s="25" t="s">
        <v>445</v>
      </c>
      <c r="B54" s="40">
        <v>5000</v>
      </c>
      <c r="C54" s="27">
        <v>0</v>
      </c>
      <c r="D54" s="42">
        <f t="shared" si="2"/>
        <v>5000</v>
      </c>
    </row>
    <row r="55" spans="1:4" ht="21">
      <c r="A55" s="25" t="s">
        <v>326</v>
      </c>
      <c r="B55" s="40">
        <v>20000</v>
      </c>
      <c r="C55" s="27">
        <v>0</v>
      </c>
      <c r="D55" s="42">
        <f t="shared" si="2"/>
        <v>20000</v>
      </c>
    </row>
    <row r="56" spans="1:4" ht="21">
      <c r="A56" s="25" t="s">
        <v>397</v>
      </c>
      <c r="B56" s="40">
        <v>60000</v>
      </c>
      <c r="C56" s="27">
        <v>0</v>
      </c>
      <c r="D56" s="42">
        <f t="shared" si="2"/>
        <v>60000</v>
      </c>
    </row>
    <row r="57" spans="1:4" ht="21">
      <c r="A57" s="25" t="s">
        <v>402</v>
      </c>
      <c r="B57" s="40">
        <v>50000</v>
      </c>
      <c r="C57" s="27">
        <v>4600</v>
      </c>
      <c r="D57" s="42">
        <f t="shared" si="2"/>
        <v>45400</v>
      </c>
    </row>
    <row r="58" spans="1:4" ht="21">
      <c r="A58" s="25" t="s">
        <v>71</v>
      </c>
      <c r="B58" s="40">
        <v>27000</v>
      </c>
      <c r="C58" s="27">
        <v>26987.9</v>
      </c>
      <c r="D58" s="42">
        <f t="shared" si="2"/>
        <v>12.099999999998545</v>
      </c>
    </row>
    <row r="59" spans="1:4" ht="21">
      <c r="A59" s="25" t="s">
        <v>403</v>
      </c>
      <c r="B59" s="40">
        <v>10000</v>
      </c>
      <c r="C59" s="27">
        <v>0</v>
      </c>
      <c r="D59" s="42">
        <f t="shared" si="2"/>
        <v>10000</v>
      </c>
    </row>
    <row r="60" spans="1:4" ht="21">
      <c r="A60" s="25" t="s">
        <v>404</v>
      </c>
      <c r="B60" s="40">
        <v>30000</v>
      </c>
      <c r="C60" s="27">
        <v>0</v>
      </c>
      <c r="D60" s="42">
        <f t="shared" si="2"/>
        <v>30000</v>
      </c>
    </row>
    <row r="61" spans="1:4" ht="21">
      <c r="A61" s="25" t="s">
        <v>327</v>
      </c>
      <c r="B61" s="40">
        <v>30000</v>
      </c>
      <c r="C61" s="27">
        <v>0</v>
      </c>
      <c r="D61" s="42">
        <f t="shared" si="2"/>
        <v>30000</v>
      </c>
    </row>
    <row r="62" spans="1:4" ht="21">
      <c r="A62" s="25" t="s">
        <v>405</v>
      </c>
      <c r="B62" s="40">
        <v>200000</v>
      </c>
      <c r="C62" s="27">
        <v>0</v>
      </c>
      <c r="D62" s="42">
        <f t="shared" si="2"/>
        <v>200000</v>
      </c>
    </row>
    <row r="63" spans="1:4" ht="21">
      <c r="A63" s="25" t="s">
        <v>328</v>
      </c>
      <c r="B63" s="40">
        <v>10000</v>
      </c>
      <c r="C63" s="27">
        <v>0</v>
      </c>
      <c r="D63" s="42">
        <f t="shared" si="2"/>
        <v>10000</v>
      </c>
    </row>
    <row r="64" spans="1:4" ht="21">
      <c r="A64" s="25" t="s">
        <v>329</v>
      </c>
      <c r="B64" s="40">
        <v>50000</v>
      </c>
      <c r="C64" s="27">
        <v>0</v>
      </c>
      <c r="D64" s="42">
        <f t="shared" si="2"/>
        <v>50000</v>
      </c>
    </row>
    <row r="65" spans="1:4" ht="21">
      <c r="A65" s="25" t="s">
        <v>406</v>
      </c>
      <c r="B65" s="40">
        <v>70000</v>
      </c>
      <c r="C65" s="27">
        <v>0</v>
      </c>
      <c r="D65" s="42">
        <f t="shared" si="2"/>
        <v>70000</v>
      </c>
    </row>
    <row r="66" spans="1:4" ht="21">
      <c r="A66" s="25" t="s">
        <v>407</v>
      </c>
      <c r="B66" s="40">
        <v>4000</v>
      </c>
      <c r="C66" s="27">
        <v>0</v>
      </c>
      <c r="D66" s="42">
        <f t="shared" si="2"/>
        <v>4000</v>
      </c>
    </row>
    <row r="67" spans="1:4" ht="21">
      <c r="A67" s="25" t="s">
        <v>408</v>
      </c>
      <c r="B67" s="40">
        <v>20000</v>
      </c>
      <c r="C67" s="27">
        <v>0</v>
      </c>
      <c r="D67" s="42">
        <f t="shared" si="2"/>
        <v>20000</v>
      </c>
    </row>
    <row r="68" spans="1:4" ht="21">
      <c r="A68" s="25" t="s">
        <v>330</v>
      </c>
      <c r="B68" s="40">
        <v>20000</v>
      </c>
      <c r="C68" s="27">
        <v>0</v>
      </c>
      <c r="D68" s="42">
        <f t="shared" si="2"/>
        <v>20000</v>
      </c>
    </row>
    <row r="69" spans="1:4" ht="21">
      <c r="A69" s="25" t="s">
        <v>331</v>
      </c>
      <c r="B69" s="40">
        <v>30000</v>
      </c>
      <c r="C69" s="27">
        <v>0</v>
      </c>
      <c r="D69" s="42">
        <f t="shared" si="2"/>
        <v>30000</v>
      </c>
    </row>
    <row r="70" spans="1:6" ht="21">
      <c r="A70" s="25" t="s">
        <v>332</v>
      </c>
      <c r="B70" s="40">
        <v>30000</v>
      </c>
      <c r="C70" s="27">
        <v>0</v>
      </c>
      <c r="D70" s="42">
        <f t="shared" si="2"/>
        <v>30000</v>
      </c>
      <c r="E70" s="230">
        <f>C27+C32+C33+C48+C49+C50+C51+C52+C54+C55+C56+C57+C60+C61+C62+C63+C64++C65+C67+C68+C69+C70</f>
        <v>33239.2</v>
      </c>
      <c r="F70" s="18" t="s">
        <v>340</v>
      </c>
    </row>
    <row r="71" spans="1:5" ht="21">
      <c r="A71" s="25"/>
      <c r="B71" s="40"/>
      <c r="C71" s="27"/>
      <c r="D71" s="42"/>
      <c r="E71" s="230">
        <f>C26+C29+C30+C31+C34+C35+C42+C43+C44+C45+C46+C47+C53+C54+C58+C59+C66</f>
        <v>151998.57</v>
      </c>
    </row>
    <row r="72" spans="1:4" ht="21">
      <c r="A72" s="25"/>
      <c r="B72" s="40"/>
      <c r="C72" s="27"/>
      <c r="D72" s="42"/>
    </row>
    <row r="73" spans="1:4" ht="21">
      <c r="A73" s="49"/>
      <c r="B73" s="50"/>
      <c r="C73" s="51"/>
      <c r="D73" s="52"/>
    </row>
    <row r="74" spans="1:4" ht="21">
      <c r="A74" s="33"/>
      <c r="B74" s="43"/>
      <c r="C74" s="35"/>
      <c r="D74" s="44"/>
    </row>
    <row r="75" spans="1:4" ht="21">
      <c r="A75" s="36" t="s">
        <v>67</v>
      </c>
      <c r="B75" s="37"/>
      <c r="C75" s="37"/>
      <c r="D75" s="37"/>
    </row>
    <row r="76" spans="1:4" ht="23.25">
      <c r="A76" s="418" t="s">
        <v>3</v>
      </c>
      <c r="B76" s="3" t="s">
        <v>4</v>
      </c>
      <c r="C76" s="38" t="s">
        <v>5</v>
      </c>
      <c r="D76" s="3" t="s">
        <v>4</v>
      </c>
    </row>
    <row r="77" spans="1:4" ht="23.25">
      <c r="A77" s="412"/>
      <c r="B77" s="6" t="s">
        <v>6</v>
      </c>
      <c r="C77" s="39" t="s">
        <v>7</v>
      </c>
      <c r="D77" s="6" t="s">
        <v>8</v>
      </c>
    </row>
    <row r="78" spans="1:4" ht="21">
      <c r="A78" s="23" t="s">
        <v>35</v>
      </c>
      <c r="B78" s="31"/>
      <c r="C78" s="27"/>
      <c r="D78" s="25"/>
    </row>
    <row r="79" spans="1:4" ht="21">
      <c r="A79" s="25" t="s">
        <v>36</v>
      </c>
      <c r="B79" s="26">
        <v>60000</v>
      </c>
      <c r="C79" s="27">
        <v>0</v>
      </c>
      <c r="D79" s="42">
        <f aca="true" t="shared" si="3" ref="D79:D90">B79-C79</f>
        <v>60000</v>
      </c>
    </row>
    <row r="80" spans="1:4" ht="21">
      <c r="A80" s="25" t="s">
        <v>409</v>
      </c>
      <c r="B80" s="26">
        <v>61000</v>
      </c>
      <c r="C80" s="27">
        <v>0</v>
      </c>
      <c r="D80" s="42">
        <f t="shared" si="3"/>
        <v>61000</v>
      </c>
    </row>
    <row r="81" spans="1:4" ht="21">
      <c r="A81" s="25" t="s">
        <v>333</v>
      </c>
      <c r="B81" s="26">
        <v>5000</v>
      </c>
      <c r="C81" s="27">
        <v>0</v>
      </c>
      <c r="D81" s="42">
        <f t="shared" si="3"/>
        <v>5000</v>
      </c>
    </row>
    <row r="82" spans="1:4" ht="21">
      <c r="A82" s="25" t="s">
        <v>38</v>
      </c>
      <c r="B82" s="26">
        <v>15000</v>
      </c>
      <c r="C82" s="27">
        <v>0</v>
      </c>
      <c r="D82" s="42">
        <f t="shared" si="3"/>
        <v>15000</v>
      </c>
    </row>
    <row r="83" spans="1:4" ht="21">
      <c r="A83" s="25" t="s">
        <v>39</v>
      </c>
      <c r="B83" s="26">
        <v>3000</v>
      </c>
      <c r="C83" s="27">
        <v>0</v>
      </c>
      <c r="D83" s="42">
        <f t="shared" si="3"/>
        <v>3000</v>
      </c>
    </row>
    <row r="84" spans="1:4" ht="21">
      <c r="A84" s="25" t="s">
        <v>410</v>
      </c>
      <c r="B84" s="26">
        <v>10000</v>
      </c>
      <c r="C84" s="27">
        <v>0</v>
      </c>
      <c r="D84" s="42">
        <f t="shared" si="3"/>
        <v>10000</v>
      </c>
    </row>
    <row r="85" spans="1:4" ht="21">
      <c r="A85" s="25" t="s">
        <v>40</v>
      </c>
      <c r="B85" s="26">
        <v>60000</v>
      </c>
      <c r="C85" s="27">
        <v>12279.58</v>
      </c>
      <c r="D85" s="42">
        <f t="shared" si="3"/>
        <v>47720.42</v>
      </c>
    </row>
    <row r="86" spans="1:4" ht="21">
      <c r="A86" s="25" t="s">
        <v>41</v>
      </c>
      <c r="B86" s="40">
        <v>10000</v>
      </c>
      <c r="C86" s="27">
        <v>0</v>
      </c>
      <c r="D86" s="42">
        <f t="shared" si="3"/>
        <v>10000</v>
      </c>
    </row>
    <row r="87" spans="1:4" ht="21">
      <c r="A87" s="25" t="s">
        <v>334</v>
      </c>
      <c r="B87" s="40">
        <v>70000</v>
      </c>
      <c r="C87" s="27">
        <v>0</v>
      </c>
      <c r="D87" s="42">
        <f t="shared" si="3"/>
        <v>70000</v>
      </c>
    </row>
    <row r="88" spans="1:4" ht="21">
      <c r="A88" s="25" t="s">
        <v>335</v>
      </c>
      <c r="B88" s="40">
        <v>5000</v>
      </c>
      <c r="C88" s="27">
        <v>0</v>
      </c>
      <c r="D88" s="42">
        <f t="shared" si="3"/>
        <v>5000</v>
      </c>
    </row>
    <row r="89" spans="1:6" ht="21">
      <c r="A89" s="25" t="s">
        <v>493</v>
      </c>
      <c r="B89" s="40">
        <v>249340</v>
      </c>
      <c r="C89" s="27">
        <v>0</v>
      </c>
      <c r="D89" s="42">
        <f t="shared" si="3"/>
        <v>249340</v>
      </c>
      <c r="E89" s="230">
        <f>C80+C81+C87+C88+C89+C90</f>
        <v>0</v>
      </c>
      <c r="F89" s="18" t="s">
        <v>340</v>
      </c>
    </row>
    <row r="90" spans="1:5" ht="21">
      <c r="A90" s="15" t="s">
        <v>494</v>
      </c>
      <c r="B90" s="26">
        <v>15000</v>
      </c>
      <c r="C90" s="27">
        <v>0</v>
      </c>
      <c r="D90" s="42">
        <f t="shared" si="3"/>
        <v>15000</v>
      </c>
      <c r="E90" s="230">
        <f>C79+C82+C83+C84+C85+C86</f>
        <v>12279.58</v>
      </c>
    </row>
    <row r="91" spans="1:4" ht="21">
      <c r="A91" s="45" t="s">
        <v>42</v>
      </c>
      <c r="B91" s="31"/>
      <c r="C91" s="27"/>
      <c r="D91" s="25"/>
    </row>
    <row r="92" spans="1:4" ht="21">
      <c r="A92" s="25" t="s">
        <v>43</v>
      </c>
      <c r="B92" s="46"/>
      <c r="C92" s="27"/>
      <c r="D92" s="25"/>
    </row>
    <row r="93" spans="1:4" ht="21">
      <c r="A93" s="25" t="s">
        <v>72</v>
      </c>
      <c r="B93" s="40">
        <v>110000</v>
      </c>
      <c r="C93" s="27">
        <v>16254.77</v>
      </c>
      <c r="D93" s="42">
        <f aca="true" t="shared" si="4" ref="D93:D98">B93-C93</f>
        <v>93745.23</v>
      </c>
    </row>
    <row r="94" spans="1:4" ht="21">
      <c r="A94" s="25" t="s">
        <v>44</v>
      </c>
      <c r="B94" s="40">
        <v>250000</v>
      </c>
      <c r="C94" s="27">
        <v>39871.52</v>
      </c>
      <c r="D94" s="42">
        <f t="shared" si="4"/>
        <v>210128.48</v>
      </c>
    </row>
    <row r="95" spans="1:4" ht="21">
      <c r="A95" s="25" t="s">
        <v>45</v>
      </c>
      <c r="B95" s="40">
        <v>10000</v>
      </c>
      <c r="C95" s="27">
        <v>1437.01</v>
      </c>
      <c r="D95" s="42">
        <f t="shared" si="4"/>
        <v>8562.99</v>
      </c>
    </row>
    <row r="96" spans="1:4" ht="21">
      <c r="A96" s="25" t="s">
        <v>46</v>
      </c>
      <c r="B96" s="40">
        <v>1500</v>
      </c>
      <c r="C96" s="27">
        <v>0</v>
      </c>
      <c r="D96" s="42">
        <f t="shared" si="4"/>
        <v>1500</v>
      </c>
    </row>
    <row r="97" spans="1:4" ht="21">
      <c r="A97" s="25" t="s">
        <v>47</v>
      </c>
      <c r="B97" s="40">
        <v>40000</v>
      </c>
      <c r="C97" s="27">
        <v>5350</v>
      </c>
      <c r="D97" s="42">
        <f t="shared" si="4"/>
        <v>34650</v>
      </c>
    </row>
    <row r="98" spans="1:5" ht="21">
      <c r="A98" s="25" t="s">
        <v>64</v>
      </c>
      <c r="B98" s="40">
        <v>7000</v>
      </c>
      <c r="C98" s="27">
        <v>681.27</v>
      </c>
      <c r="D98" s="42">
        <f t="shared" si="4"/>
        <v>6318.73</v>
      </c>
      <c r="E98" s="230">
        <f>C93+C94+C95+C96+C97+C98</f>
        <v>63594.56999999999</v>
      </c>
    </row>
    <row r="99" spans="1:7" ht="21">
      <c r="A99" s="23" t="s">
        <v>48</v>
      </c>
      <c r="B99" s="46"/>
      <c r="C99" s="27"/>
      <c r="D99" s="25"/>
      <c r="E99" s="232"/>
      <c r="F99" s="33"/>
      <c r="G99" s="47"/>
    </row>
    <row r="100" spans="1:7" ht="21">
      <c r="A100" s="48" t="s">
        <v>76</v>
      </c>
      <c r="B100" s="46"/>
      <c r="C100" s="27"/>
      <c r="D100" s="25"/>
      <c r="E100" s="232"/>
      <c r="F100" s="33"/>
      <c r="G100" s="47"/>
    </row>
    <row r="101" spans="1:7" ht="21">
      <c r="A101" s="25" t="s">
        <v>411</v>
      </c>
      <c r="B101" s="40">
        <v>15000</v>
      </c>
      <c r="C101" s="27">
        <v>0</v>
      </c>
      <c r="D101" s="42">
        <f>B101-C101</f>
        <v>15000</v>
      </c>
      <c r="E101" s="232"/>
      <c r="F101" s="33"/>
      <c r="G101" s="47"/>
    </row>
    <row r="102" spans="1:7" ht="21">
      <c r="A102" s="25" t="s">
        <v>75</v>
      </c>
      <c r="B102" s="40"/>
      <c r="C102" s="27"/>
      <c r="D102" s="42"/>
      <c r="E102" s="232"/>
      <c r="F102" s="33"/>
      <c r="G102" s="47"/>
    </row>
    <row r="103" spans="1:7" ht="21">
      <c r="A103" s="25" t="s">
        <v>336</v>
      </c>
      <c r="B103" s="40">
        <v>5000</v>
      </c>
      <c r="C103" s="27">
        <v>0</v>
      </c>
      <c r="D103" s="42">
        <f aca="true" t="shared" si="5" ref="D103:D109">B103-C103</f>
        <v>5000</v>
      </c>
      <c r="E103" s="232"/>
      <c r="F103" s="33"/>
      <c r="G103" s="47"/>
    </row>
    <row r="104" spans="1:7" ht="21">
      <c r="A104" s="25" t="s">
        <v>337</v>
      </c>
      <c r="B104" s="40">
        <v>3000</v>
      </c>
      <c r="C104" s="27">
        <v>0</v>
      </c>
      <c r="D104" s="42">
        <f t="shared" si="5"/>
        <v>3000</v>
      </c>
      <c r="E104" s="232"/>
      <c r="F104" s="33"/>
      <c r="G104" s="47"/>
    </row>
    <row r="105" spans="1:7" ht="21">
      <c r="A105" s="25" t="s">
        <v>338</v>
      </c>
      <c r="B105" s="40">
        <v>30000</v>
      </c>
      <c r="C105" s="27">
        <v>0</v>
      </c>
      <c r="D105" s="42">
        <f t="shared" si="5"/>
        <v>30000</v>
      </c>
      <c r="E105" s="232"/>
      <c r="F105" s="47"/>
      <c r="G105" s="47"/>
    </row>
    <row r="106" spans="1:4" ht="21">
      <c r="A106" s="25" t="s">
        <v>77</v>
      </c>
      <c r="B106" s="40">
        <v>132000</v>
      </c>
      <c r="C106" s="27">
        <v>0</v>
      </c>
      <c r="D106" s="42">
        <f t="shared" si="5"/>
        <v>132000</v>
      </c>
    </row>
    <row r="107" spans="1:4" ht="21">
      <c r="A107" s="25" t="s">
        <v>412</v>
      </c>
      <c r="B107" s="40">
        <v>120000</v>
      </c>
      <c r="C107" s="27">
        <v>0</v>
      </c>
      <c r="D107" s="42">
        <f t="shared" si="5"/>
        <v>120000</v>
      </c>
    </row>
    <row r="108" spans="1:4" ht="21">
      <c r="A108" s="25" t="s">
        <v>339</v>
      </c>
      <c r="B108" s="189">
        <v>30000</v>
      </c>
      <c r="C108" s="188">
        <v>0</v>
      </c>
      <c r="D108" s="189">
        <f t="shared" si="5"/>
        <v>30000</v>
      </c>
    </row>
    <row r="109" spans="1:4" ht="21">
      <c r="A109" s="25" t="s">
        <v>414</v>
      </c>
      <c r="B109" s="189">
        <v>356200</v>
      </c>
      <c r="C109" s="188">
        <v>0</v>
      </c>
      <c r="D109" s="189">
        <f t="shared" si="5"/>
        <v>356200</v>
      </c>
    </row>
    <row r="110" spans="1:4" ht="21">
      <c r="A110" s="49"/>
      <c r="B110" s="50"/>
      <c r="C110" s="51"/>
      <c r="D110" s="52"/>
    </row>
    <row r="111" spans="1:4" ht="21">
      <c r="A111" s="33"/>
      <c r="B111" s="43"/>
      <c r="C111" s="35"/>
      <c r="D111" s="44"/>
    </row>
    <row r="112" spans="1:4" ht="21">
      <c r="A112" s="36" t="s">
        <v>68</v>
      </c>
      <c r="B112" s="37"/>
      <c r="C112" s="37"/>
      <c r="D112" s="37"/>
    </row>
    <row r="113" spans="1:4" ht="23.25">
      <c r="A113" s="418" t="s">
        <v>3</v>
      </c>
      <c r="B113" s="3" t="s">
        <v>4</v>
      </c>
      <c r="C113" s="38" t="s">
        <v>5</v>
      </c>
      <c r="D113" s="3" t="s">
        <v>4</v>
      </c>
    </row>
    <row r="114" spans="1:4" ht="23.25">
      <c r="A114" s="412"/>
      <c r="B114" s="6" t="s">
        <v>6</v>
      </c>
      <c r="C114" s="39" t="s">
        <v>7</v>
      </c>
      <c r="D114" s="6" t="s">
        <v>8</v>
      </c>
    </row>
    <row r="115" spans="1:4" ht="21">
      <c r="A115" s="25" t="s">
        <v>415</v>
      </c>
      <c r="B115" s="189">
        <v>60000</v>
      </c>
      <c r="C115" s="188">
        <v>0</v>
      </c>
      <c r="D115" s="189">
        <f>B115-C115</f>
        <v>60000</v>
      </c>
    </row>
    <row r="116" spans="1:4" ht="21">
      <c r="A116" s="25" t="s">
        <v>416</v>
      </c>
      <c r="B116" s="189">
        <v>5000</v>
      </c>
      <c r="C116" s="188">
        <v>0</v>
      </c>
      <c r="D116" s="189">
        <f>B116-C116</f>
        <v>5000</v>
      </c>
    </row>
    <row r="117" spans="1:4" ht="21">
      <c r="A117" s="17" t="s">
        <v>417</v>
      </c>
      <c r="B117" s="188">
        <v>40000</v>
      </c>
      <c r="C117" s="188">
        <v>0</v>
      </c>
      <c r="D117" s="188">
        <f>B117-C117</f>
        <v>40000</v>
      </c>
    </row>
    <row r="118" spans="1:4" ht="21">
      <c r="A118" s="17" t="s">
        <v>418</v>
      </c>
      <c r="B118" s="188">
        <v>50000</v>
      </c>
      <c r="C118" s="188">
        <v>0</v>
      </c>
      <c r="D118" s="188">
        <f>B118-C118</f>
        <v>50000</v>
      </c>
    </row>
    <row r="119" spans="1:6" ht="21">
      <c r="A119" s="17" t="s">
        <v>419</v>
      </c>
      <c r="B119" s="188"/>
      <c r="C119" s="188"/>
      <c r="D119" s="188"/>
      <c r="E119" s="230">
        <f>C101+C103+C104+C105+C107+C108+C109+C115+C116++++C117+C118+C120</f>
        <v>0</v>
      </c>
      <c r="F119" s="18" t="s">
        <v>340</v>
      </c>
    </row>
    <row r="120" spans="1:5" ht="21">
      <c r="A120" s="228" t="s">
        <v>413</v>
      </c>
      <c r="B120" s="189">
        <v>517300</v>
      </c>
      <c r="C120" s="188">
        <v>0</v>
      </c>
      <c r="D120" s="189">
        <f>B120-C120</f>
        <v>517300</v>
      </c>
      <c r="E120" s="230">
        <f>C106</f>
        <v>0</v>
      </c>
    </row>
    <row r="121" spans="1:4" ht="21">
      <c r="A121" s="23" t="s">
        <v>78</v>
      </c>
      <c r="B121" s="189"/>
      <c r="C121" s="188"/>
      <c r="D121" s="189"/>
    </row>
    <row r="122" spans="1:6" ht="21">
      <c r="A122" s="25" t="s">
        <v>420</v>
      </c>
      <c r="B122" s="40">
        <v>25000</v>
      </c>
      <c r="C122" s="27">
        <v>0</v>
      </c>
      <c r="D122" s="42">
        <f>B122-C122</f>
        <v>25000</v>
      </c>
      <c r="E122" s="230">
        <f>C122</f>
        <v>0</v>
      </c>
      <c r="F122" s="18" t="s">
        <v>340</v>
      </c>
    </row>
    <row r="123" spans="1:4" ht="21">
      <c r="A123" s="49"/>
      <c r="B123" s="49"/>
      <c r="C123" s="51"/>
      <c r="D123" s="49"/>
    </row>
    <row r="124" spans="1:5" ht="24" thickBot="1">
      <c r="A124" s="54" t="s">
        <v>49</v>
      </c>
      <c r="B124" s="55">
        <f>SUM(B8:B123)</f>
        <v>6937116</v>
      </c>
      <c r="C124" s="56">
        <f>SUM(C8:C123)</f>
        <v>618317.92</v>
      </c>
      <c r="D124" s="57">
        <f>B124-C124</f>
        <v>6318798.08</v>
      </c>
      <c r="E124" s="236">
        <f>SUM(E8:E123)</f>
        <v>618317.9199999999</v>
      </c>
    </row>
    <row r="125" spans="1:5" s="78" customFormat="1" ht="21.75" thickTop="1">
      <c r="A125" s="243" t="s">
        <v>342</v>
      </c>
      <c r="E125" s="231"/>
    </row>
    <row r="126" s="78" customFormat="1" ht="21">
      <c r="E126" s="231"/>
    </row>
    <row r="127" s="78" customFormat="1" ht="21">
      <c r="E127" s="231"/>
    </row>
    <row r="128" s="78" customFormat="1" ht="21">
      <c r="E128" s="231"/>
    </row>
    <row r="129" s="78" customFormat="1" ht="21">
      <c r="E129" s="231"/>
    </row>
    <row r="130" s="78" customFormat="1" ht="21">
      <c r="E130" s="231"/>
    </row>
    <row r="131" s="78" customFormat="1" ht="21">
      <c r="E131" s="231"/>
    </row>
    <row r="132" s="78" customFormat="1" ht="21">
      <c r="E132" s="231"/>
    </row>
    <row r="133" s="78" customFormat="1" ht="21">
      <c r="E133" s="231"/>
    </row>
    <row r="134" s="78" customFormat="1" ht="21">
      <c r="E134" s="231"/>
    </row>
    <row r="135" s="78" customFormat="1" ht="21">
      <c r="E135" s="231"/>
    </row>
    <row r="136" s="78" customFormat="1" ht="21">
      <c r="E136" s="231"/>
    </row>
    <row r="137" s="78" customFormat="1" ht="21">
      <c r="E137" s="231"/>
    </row>
    <row r="138" s="78" customFormat="1" ht="21">
      <c r="E138" s="231"/>
    </row>
    <row r="139" s="78" customFormat="1" ht="21">
      <c r="E139" s="231"/>
    </row>
    <row r="140" s="78" customFormat="1" ht="21">
      <c r="E140" s="231"/>
    </row>
    <row r="141" s="78" customFormat="1" ht="21">
      <c r="E141" s="231"/>
    </row>
    <row r="142" s="78" customFormat="1" ht="21">
      <c r="E142" s="231"/>
    </row>
    <row r="143" s="78" customFormat="1" ht="21">
      <c r="E143" s="231"/>
    </row>
    <row r="144" s="78" customFormat="1" ht="21">
      <c r="E144" s="231"/>
    </row>
    <row r="145" s="78" customFormat="1" ht="21">
      <c r="E145" s="231"/>
    </row>
    <row r="146" s="78" customFormat="1" ht="21">
      <c r="E146" s="231"/>
    </row>
    <row r="147" s="78" customFormat="1" ht="21">
      <c r="E147" s="231"/>
    </row>
    <row r="148" spans="1:4" ht="23.25">
      <c r="A148" s="410" t="s">
        <v>1</v>
      </c>
      <c r="B148" s="410"/>
      <c r="C148" s="410"/>
      <c r="D148" s="410"/>
    </row>
    <row r="149" spans="1:4" ht="23.25">
      <c r="A149" s="410" t="str">
        <f>A2</f>
        <v>รายงานการจ่ายเงินตามข้อบัญญัติงบประมาณรายจ่าย ประจำปีงบประมาณ  พ.ศ.  2553</v>
      </c>
      <c r="B149" s="410"/>
      <c r="C149" s="410"/>
      <c r="D149" s="410"/>
    </row>
    <row r="150" spans="1:4" ht="23.25">
      <c r="A150" s="410" t="str">
        <f>A3</f>
        <v>ตั้งแต่วันที่  1  ตุลาคม  2552  ถึงวันที่  30  พฤศจิกายน  2552</v>
      </c>
      <c r="B150" s="410"/>
      <c r="C150" s="410"/>
      <c r="D150" s="410"/>
    </row>
    <row r="151" spans="1:4" ht="23.25">
      <c r="A151" s="413" t="s">
        <v>50</v>
      </c>
      <c r="B151" s="414"/>
      <c r="C151" s="414"/>
      <c r="D151" s="414"/>
    </row>
    <row r="152" spans="1:4" ht="23.25">
      <c r="A152" s="411" t="s">
        <v>3</v>
      </c>
      <c r="B152" s="3" t="s">
        <v>4</v>
      </c>
      <c r="C152" s="4" t="s">
        <v>5</v>
      </c>
      <c r="D152" s="3" t="s">
        <v>4</v>
      </c>
    </row>
    <row r="153" spans="1:4" ht="23.25">
      <c r="A153" s="412"/>
      <c r="B153" s="53" t="s">
        <v>6</v>
      </c>
      <c r="C153" s="58" t="s">
        <v>7</v>
      </c>
      <c r="D153" s="53" t="s">
        <v>8</v>
      </c>
    </row>
    <row r="154" spans="1:4" ht="21">
      <c r="A154" s="59" t="s">
        <v>51</v>
      </c>
      <c r="B154" s="60"/>
      <c r="C154" s="61"/>
      <c r="D154" s="41"/>
    </row>
    <row r="155" spans="1:4" ht="21">
      <c r="A155" s="15" t="s">
        <v>10</v>
      </c>
      <c r="B155" s="40">
        <v>550720</v>
      </c>
      <c r="C155" s="27">
        <v>78820</v>
      </c>
      <c r="D155" s="28">
        <f>B155-C155</f>
        <v>471900</v>
      </c>
    </row>
    <row r="156" spans="1:5" ht="21">
      <c r="A156" s="15" t="s">
        <v>52</v>
      </c>
      <c r="B156" s="40">
        <v>69000</v>
      </c>
      <c r="C156" s="27">
        <v>9000</v>
      </c>
      <c r="D156" s="28">
        <f>B156-C156</f>
        <v>60000</v>
      </c>
      <c r="E156" s="230">
        <f>C155+C156</f>
        <v>87820</v>
      </c>
    </row>
    <row r="157" spans="1:4" ht="21">
      <c r="A157" s="45" t="s">
        <v>15</v>
      </c>
      <c r="B157" s="62"/>
      <c r="C157" s="27"/>
      <c r="D157" s="30"/>
    </row>
    <row r="158" spans="1:4" ht="21">
      <c r="A158" s="15" t="s">
        <v>16</v>
      </c>
      <c r="B158" s="40">
        <v>71640</v>
      </c>
      <c r="C158" s="27">
        <v>11940</v>
      </c>
      <c r="D158" s="28">
        <f>B158-C158</f>
        <v>59700</v>
      </c>
    </row>
    <row r="159" spans="1:5" ht="21">
      <c r="A159" s="15" t="s">
        <v>17</v>
      </c>
      <c r="B159" s="40">
        <v>26760</v>
      </c>
      <c r="C159" s="27">
        <v>4460</v>
      </c>
      <c r="D159" s="28">
        <f>B159-C159</f>
        <v>22300</v>
      </c>
      <c r="E159" s="230">
        <f>C158+C159</f>
        <v>16400</v>
      </c>
    </row>
    <row r="160" spans="1:4" ht="21">
      <c r="A160" s="45" t="s">
        <v>18</v>
      </c>
      <c r="B160" s="46"/>
      <c r="C160" s="27"/>
      <c r="D160" s="30"/>
    </row>
    <row r="161" spans="1:4" ht="21">
      <c r="A161" s="15" t="s">
        <v>82</v>
      </c>
      <c r="B161" s="40">
        <v>20000</v>
      </c>
      <c r="C161" s="27">
        <v>0</v>
      </c>
      <c r="D161" s="28">
        <f aca="true" t="shared" si="6" ref="D161:D166">B161-C161</f>
        <v>20000</v>
      </c>
    </row>
    <row r="162" spans="1:4" ht="21">
      <c r="A162" s="15" t="s">
        <v>83</v>
      </c>
      <c r="B162" s="40">
        <v>15000</v>
      </c>
      <c r="C162" s="27">
        <v>0</v>
      </c>
      <c r="D162" s="28">
        <f t="shared" si="6"/>
        <v>15000</v>
      </c>
    </row>
    <row r="163" spans="1:4" ht="21">
      <c r="A163" s="15" t="s">
        <v>84</v>
      </c>
      <c r="B163" s="40">
        <v>89400</v>
      </c>
      <c r="C163" s="27">
        <v>12800</v>
      </c>
      <c r="D163" s="28">
        <f t="shared" si="6"/>
        <v>76600</v>
      </c>
    </row>
    <row r="164" spans="1:4" ht="21">
      <c r="A164" s="15" t="s">
        <v>85</v>
      </c>
      <c r="B164" s="40">
        <v>10000</v>
      </c>
      <c r="C164" s="27">
        <v>0</v>
      </c>
      <c r="D164" s="63">
        <f t="shared" si="6"/>
        <v>10000</v>
      </c>
    </row>
    <row r="165" spans="1:4" ht="21">
      <c r="A165" s="15" t="s">
        <v>22</v>
      </c>
      <c r="B165" s="40">
        <v>30000</v>
      </c>
      <c r="C165" s="27">
        <v>717</v>
      </c>
      <c r="D165" s="63">
        <f t="shared" si="6"/>
        <v>29283</v>
      </c>
    </row>
    <row r="166" spans="1:5" ht="21">
      <c r="A166" s="25" t="s">
        <v>366</v>
      </c>
      <c r="B166" s="40">
        <v>158640</v>
      </c>
      <c r="C166" s="27">
        <v>0</v>
      </c>
      <c r="D166" s="63">
        <f t="shared" si="6"/>
        <v>158640</v>
      </c>
      <c r="E166" s="230">
        <f>C161+C162+C163+C164+C165+C166</f>
        <v>13517</v>
      </c>
    </row>
    <row r="167" spans="1:4" ht="21">
      <c r="A167" s="45" t="s">
        <v>25</v>
      </c>
      <c r="B167" s="46"/>
      <c r="C167" s="27"/>
      <c r="D167" s="64"/>
    </row>
    <row r="168" spans="1:4" ht="21">
      <c r="A168" s="15" t="s">
        <v>26</v>
      </c>
      <c r="B168" s="40">
        <v>20000</v>
      </c>
      <c r="C168" s="27">
        <v>0</v>
      </c>
      <c r="D168" s="63">
        <f>B168-C168</f>
        <v>20000</v>
      </c>
    </row>
    <row r="169" spans="1:4" ht="21">
      <c r="A169" s="15" t="s">
        <v>86</v>
      </c>
      <c r="B169" s="40">
        <v>10000</v>
      </c>
      <c r="C169" s="27">
        <v>190</v>
      </c>
      <c r="D169" s="63">
        <f>B169-C169</f>
        <v>9810</v>
      </c>
    </row>
    <row r="170" spans="1:5" ht="21">
      <c r="A170" s="15" t="s">
        <v>87</v>
      </c>
      <c r="B170" s="40">
        <v>20000</v>
      </c>
      <c r="C170" s="27">
        <v>0</v>
      </c>
      <c r="D170" s="63">
        <f>B170-C170</f>
        <v>20000</v>
      </c>
      <c r="E170" s="230">
        <f>C168+C169+C170</f>
        <v>190</v>
      </c>
    </row>
    <row r="171" spans="1:4" ht="21">
      <c r="A171" s="45" t="s">
        <v>35</v>
      </c>
      <c r="B171" s="46"/>
      <c r="C171" s="27"/>
      <c r="D171" s="64"/>
    </row>
    <row r="172" spans="1:4" ht="21">
      <c r="A172" s="15" t="s">
        <v>36</v>
      </c>
      <c r="B172" s="40">
        <v>30000</v>
      </c>
      <c r="C172" s="27">
        <v>5600</v>
      </c>
      <c r="D172" s="28">
        <f>B172-C172</f>
        <v>24400</v>
      </c>
    </row>
    <row r="173" spans="1:4" ht="21">
      <c r="A173" s="15" t="s">
        <v>88</v>
      </c>
      <c r="B173" s="40">
        <v>3000</v>
      </c>
      <c r="C173" s="27">
        <v>317.43</v>
      </c>
      <c r="D173" s="28">
        <f>B173-C173</f>
        <v>2682.57</v>
      </c>
    </row>
    <row r="174" spans="1:5" ht="21">
      <c r="A174" s="15" t="s">
        <v>89</v>
      </c>
      <c r="B174" s="65">
        <v>10000</v>
      </c>
      <c r="C174" s="27">
        <v>0</v>
      </c>
      <c r="D174" s="29">
        <f>B174-C174</f>
        <v>10000</v>
      </c>
      <c r="E174" s="230">
        <f>C172+C173+C174</f>
        <v>5917.43</v>
      </c>
    </row>
    <row r="175" spans="1:4" ht="21">
      <c r="A175" s="45" t="s">
        <v>53</v>
      </c>
      <c r="B175" s="46"/>
      <c r="C175" s="27"/>
      <c r="D175" s="30"/>
    </row>
    <row r="176" spans="1:5" ht="21">
      <c r="A176" s="15" t="s">
        <v>54</v>
      </c>
      <c r="B176" s="40">
        <v>5000</v>
      </c>
      <c r="C176" s="27">
        <v>0</v>
      </c>
      <c r="D176" s="28">
        <f>B176-C176</f>
        <v>5000</v>
      </c>
      <c r="E176" s="230">
        <f>C176</f>
        <v>0</v>
      </c>
    </row>
    <row r="177" spans="1:4" ht="23.25">
      <c r="A177" s="5"/>
      <c r="B177" s="66"/>
      <c r="C177" s="39"/>
      <c r="D177" s="67"/>
    </row>
    <row r="178" spans="1:5" ht="23.25" customHeight="1" thickBot="1">
      <c r="A178" s="68" t="s">
        <v>49</v>
      </c>
      <c r="B178" s="69">
        <f>SUM(B155:B177)</f>
        <v>1139160</v>
      </c>
      <c r="C178" s="70">
        <f>SUM(C155:C177)</f>
        <v>123844.43</v>
      </c>
      <c r="D178" s="71">
        <f>B178-C178</f>
        <v>1015315.5700000001</v>
      </c>
      <c r="E178" s="236">
        <f>SUM(E155:E177)</f>
        <v>123844.43</v>
      </c>
    </row>
    <row r="179" s="78" customFormat="1" ht="21.75" thickTop="1">
      <c r="E179" s="231"/>
    </row>
    <row r="180" s="78" customFormat="1" ht="21">
      <c r="E180" s="231"/>
    </row>
    <row r="181" s="78" customFormat="1" ht="21">
      <c r="E181" s="231"/>
    </row>
    <row r="182" s="78" customFormat="1" ht="21">
      <c r="E182" s="231"/>
    </row>
    <row r="183" s="78" customFormat="1" ht="21">
      <c r="E183" s="231"/>
    </row>
    <row r="184" spans="1:4" ht="23.25">
      <c r="A184" s="410" t="s">
        <v>1</v>
      </c>
      <c r="B184" s="410"/>
      <c r="C184" s="410"/>
      <c r="D184" s="410"/>
    </row>
    <row r="185" spans="1:4" ht="23.25">
      <c r="A185" s="410" t="str">
        <f>A149</f>
        <v>รายงานการจ่ายเงินตามข้อบัญญัติงบประมาณรายจ่าย ประจำปีงบประมาณ  พ.ศ.  2553</v>
      </c>
      <c r="B185" s="410"/>
      <c r="C185" s="410"/>
      <c r="D185" s="410"/>
    </row>
    <row r="186" spans="1:4" ht="23.25">
      <c r="A186" s="410" t="str">
        <f>A150</f>
        <v>ตั้งแต่วันที่  1  ตุลาคม  2552  ถึงวันที่  30  พฤศจิกายน  2552</v>
      </c>
      <c r="B186" s="410"/>
      <c r="C186" s="410"/>
      <c r="D186" s="410"/>
    </row>
    <row r="187" spans="1:4" ht="23.25">
      <c r="A187" s="413" t="s">
        <v>55</v>
      </c>
      <c r="B187" s="414"/>
      <c r="C187" s="414"/>
      <c r="D187" s="414"/>
    </row>
    <row r="188" spans="1:4" ht="23.25">
      <c r="A188" s="411" t="s">
        <v>3</v>
      </c>
      <c r="B188" s="3" t="s">
        <v>4</v>
      </c>
      <c r="C188" s="4" t="s">
        <v>5</v>
      </c>
      <c r="D188" s="3" t="s">
        <v>4</v>
      </c>
    </row>
    <row r="189" spans="1:4" ht="23.25">
      <c r="A189" s="412"/>
      <c r="B189" s="6" t="s">
        <v>6</v>
      </c>
      <c r="C189" s="1" t="s">
        <v>7</v>
      </c>
      <c r="D189" s="6" t="s">
        <v>8</v>
      </c>
    </row>
    <row r="190" spans="1:4" ht="21">
      <c r="A190" s="59" t="s">
        <v>9</v>
      </c>
      <c r="B190" s="41"/>
      <c r="C190" s="41"/>
      <c r="D190" s="24"/>
    </row>
    <row r="191" spans="1:4" ht="21">
      <c r="A191" s="15" t="s">
        <v>10</v>
      </c>
      <c r="B191" s="40">
        <v>435420</v>
      </c>
      <c r="C191" s="27">
        <v>72040</v>
      </c>
      <c r="D191" s="42">
        <f>B191-C191</f>
        <v>363380</v>
      </c>
    </row>
    <row r="192" spans="1:5" ht="21">
      <c r="A192" s="15" t="s">
        <v>52</v>
      </c>
      <c r="B192" s="40">
        <v>54000</v>
      </c>
      <c r="C192" s="27">
        <v>9000</v>
      </c>
      <c r="D192" s="42">
        <f>B192-C192</f>
        <v>45000</v>
      </c>
      <c r="E192" s="230">
        <f>C191+C192</f>
        <v>81040</v>
      </c>
    </row>
    <row r="193" spans="1:4" ht="21">
      <c r="A193" s="45" t="s">
        <v>56</v>
      </c>
      <c r="B193" s="46"/>
      <c r="C193" s="27"/>
      <c r="D193" s="42"/>
    </row>
    <row r="194" spans="1:4" ht="21">
      <c r="A194" s="15" t="s">
        <v>57</v>
      </c>
      <c r="B194" s="40">
        <v>177960</v>
      </c>
      <c r="C194" s="27">
        <v>29340</v>
      </c>
      <c r="D194" s="42">
        <f>B194-C194</f>
        <v>148620</v>
      </c>
    </row>
    <row r="195" spans="1:5" ht="21">
      <c r="A195" s="15" t="s">
        <v>58</v>
      </c>
      <c r="B195" s="40">
        <v>36000</v>
      </c>
      <c r="C195" s="27">
        <v>6000</v>
      </c>
      <c r="D195" s="42">
        <f>B195-C195</f>
        <v>30000</v>
      </c>
      <c r="E195" s="230">
        <f>C194+C195</f>
        <v>35340</v>
      </c>
    </row>
    <row r="196" spans="1:4" ht="21">
      <c r="A196" s="45" t="s">
        <v>15</v>
      </c>
      <c r="B196" s="46"/>
      <c r="C196" s="27">
        <v>0</v>
      </c>
      <c r="D196" s="42"/>
    </row>
    <row r="197" spans="1:4" ht="21">
      <c r="A197" s="15" t="s">
        <v>16</v>
      </c>
      <c r="B197" s="40">
        <v>516320</v>
      </c>
      <c r="C197" s="27">
        <v>66692</v>
      </c>
      <c r="D197" s="42">
        <f>B197-C197</f>
        <v>449628</v>
      </c>
    </row>
    <row r="198" spans="1:5" ht="21">
      <c r="A198" s="15" t="s">
        <v>17</v>
      </c>
      <c r="B198" s="40">
        <v>166800</v>
      </c>
      <c r="C198" s="27">
        <v>21619</v>
      </c>
      <c r="D198" s="42">
        <f>B198-C198</f>
        <v>145181</v>
      </c>
      <c r="E198" s="230">
        <f>C197+C198</f>
        <v>88311</v>
      </c>
    </row>
    <row r="199" spans="1:4" ht="21">
      <c r="A199" s="45" t="s">
        <v>18</v>
      </c>
      <c r="B199" s="46"/>
      <c r="C199" s="27"/>
      <c r="D199" s="42"/>
    </row>
    <row r="200" spans="1:4" ht="21">
      <c r="A200" s="15" t="s">
        <v>90</v>
      </c>
      <c r="B200" s="189">
        <v>28000</v>
      </c>
      <c r="C200" s="27">
        <v>0</v>
      </c>
      <c r="D200" s="42">
        <f>B200-C200</f>
        <v>28000</v>
      </c>
    </row>
    <row r="201" spans="1:4" ht="21">
      <c r="A201" s="15" t="s">
        <v>91</v>
      </c>
      <c r="B201" s="189">
        <v>40150</v>
      </c>
      <c r="C201" s="27">
        <v>0</v>
      </c>
      <c r="D201" s="42">
        <f>B201-C201</f>
        <v>40150</v>
      </c>
    </row>
    <row r="202" spans="1:4" ht="21">
      <c r="A202" s="15" t="s">
        <v>21</v>
      </c>
      <c r="B202" s="189">
        <v>10000</v>
      </c>
      <c r="C202" s="27">
        <v>1937</v>
      </c>
      <c r="D202" s="42">
        <f>B202-C202</f>
        <v>8063</v>
      </c>
    </row>
    <row r="203" spans="1:4" ht="21">
      <c r="A203" s="15" t="s">
        <v>92</v>
      </c>
      <c r="B203" s="40">
        <v>10000</v>
      </c>
      <c r="C203" s="27">
        <v>0</v>
      </c>
      <c r="D203" s="42">
        <f>B203-C203</f>
        <v>10000</v>
      </c>
    </row>
    <row r="204" spans="1:5" ht="21">
      <c r="A204" s="25" t="s">
        <v>93</v>
      </c>
      <c r="B204" s="40">
        <v>295180</v>
      </c>
      <c r="C204" s="27">
        <v>0</v>
      </c>
      <c r="D204" s="42">
        <f>B204-C204</f>
        <v>295180</v>
      </c>
      <c r="E204" s="230">
        <f>C200+C201+C202+C203+C204</f>
        <v>1937</v>
      </c>
    </row>
    <row r="205" spans="1:4" ht="21">
      <c r="A205" s="45" t="s">
        <v>25</v>
      </c>
      <c r="B205" s="46"/>
      <c r="C205" s="27"/>
      <c r="D205" s="42"/>
    </row>
    <row r="206" spans="1:4" ht="21">
      <c r="A206" s="15" t="s">
        <v>26</v>
      </c>
      <c r="B206" s="40">
        <v>320000</v>
      </c>
      <c r="C206" s="27">
        <v>85260</v>
      </c>
      <c r="D206" s="42">
        <f>B206-C206</f>
        <v>234740</v>
      </c>
    </row>
    <row r="207" spans="1:4" ht="21">
      <c r="A207" s="15" t="s">
        <v>27</v>
      </c>
      <c r="B207" s="40">
        <v>180000</v>
      </c>
      <c r="C207" s="27">
        <v>4000</v>
      </c>
      <c r="D207" s="42">
        <f>B207-C207</f>
        <v>176000</v>
      </c>
    </row>
    <row r="208" spans="1:5" ht="21">
      <c r="A208" s="15" t="s">
        <v>87</v>
      </c>
      <c r="B208" s="40">
        <v>20000</v>
      </c>
      <c r="C208" s="27">
        <v>0</v>
      </c>
      <c r="D208" s="42">
        <f>B208-C208</f>
        <v>20000</v>
      </c>
      <c r="E208" s="230">
        <f>C206+C207+C208</f>
        <v>89260</v>
      </c>
    </row>
    <row r="209" spans="1:4" ht="21">
      <c r="A209" s="45" t="s">
        <v>35</v>
      </c>
      <c r="B209" s="46"/>
      <c r="C209" s="27"/>
      <c r="D209" s="42"/>
    </row>
    <row r="210" spans="1:4" ht="21">
      <c r="A210" s="15" t="s">
        <v>36</v>
      </c>
      <c r="B210" s="40">
        <v>15000</v>
      </c>
      <c r="C210" s="27">
        <v>0</v>
      </c>
      <c r="D210" s="42">
        <f aca="true" t="shared" si="7" ref="D210:D217">B210-C210</f>
        <v>15000</v>
      </c>
    </row>
    <row r="211" spans="1:4" ht="21">
      <c r="A211" s="15" t="s">
        <v>37</v>
      </c>
      <c r="B211" s="40">
        <v>30000</v>
      </c>
      <c r="C211" s="27">
        <v>0</v>
      </c>
      <c r="D211" s="42">
        <f t="shared" si="7"/>
        <v>30000</v>
      </c>
    </row>
    <row r="212" spans="1:4" ht="21">
      <c r="A212" s="15" t="s">
        <v>94</v>
      </c>
      <c r="B212" s="40">
        <v>50000</v>
      </c>
      <c r="C212" s="27">
        <v>29757</v>
      </c>
      <c r="D212" s="42">
        <f t="shared" si="7"/>
        <v>20243</v>
      </c>
    </row>
    <row r="213" spans="1:4" ht="21">
      <c r="A213" s="15" t="s">
        <v>97</v>
      </c>
      <c r="B213" s="40">
        <v>15000</v>
      </c>
      <c r="C213" s="27">
        <v>0</v>
      </c>
      <c r="D213" s="42">
        <f t="shared" si="7"/>
        <v>15000</v>
      </c>
    </row>
    <row r="214" spans="1:4" ht="21">
      <c r="A214" s="15" t="s">
        <v>95</v>
      </c>
      <c r="B214" s="40">
        <v>130000</v>
      </c>
      <c r="C214" s="27">
        <v>22460.47</v>
      </c>
      <c r="D214" s="42">
        <f t="shared" si="7"/>
        <v>107539.53</v>
      </c>
    </row>
    <row r="215" spans="1:4" ht="21">
      <c r="A215" s="15" t="s">
        <v>96</v>
      </c>
      <c r="B215" s="40">
        <v>20000</v>
      </c>
      <c r="C215" s="27">
        <v>0</v>
      </c>
      <c r="D215" s="42">
        <f t="shared" si="7"/>
        <v>20000</v>
      </c>
    </row>
    <row r="216" spans="1:4" ht="21">
      <c r="A216" s="15" t="s">
        <v>98</v>
      </c>
      <c r="B216" s="40">
        <v>5000</v>
      </c>
      <c r="C216" s="27">
        <v>0</v>
      </c>
      <c r="D216" s="42">
        <f t="shared" si="7"/>
        <v>5000</v>
      </c>
    </row>
    <row r="217" spans="1:5" ht="21">
      <c r="A217" s="15" t="s">
        <v>99</v>
      </c>
      <c r="B217" s="40">
        <v>6000</v>
      </c>
      <c r="C217" s="27">
        <v>0</v>
      </c>
      <c r="D217" s="42">
        <f t="shared" si="7"/>
        <v>6000</v>
      </c>
      <c r="E217" s="230">
        <f>C210+C211++C212+C213+C214+C215+C216+C217</f>
        <v>52217.47</v>
      </c>
    </row>
    <row r="218" spans="1:4" ht="21">
      <c r="A218" s="15"/>
      <c r="B218" s="31"/>
      <c r="C218" s="72"/>
      <c r="D218" s="42"/>
    </row>
    <row r="219" spans="1:4" ht="21">
      <c r="A219" s="49"/>
      <c r="B219" s="50"/>
      <c r="C219" s="51"/>
      <c r="D219" s="52"/>
    </row>
    <row r="220" spans="1:4" ht="21">
      <c r="A220" s="33"/>
      <c r="B220" s="43"/>
      <c r="C220" s="35"/>
      <c r="D220" s="44"/>
    </row>
    <row r="221" spans="1:4" ht="21">
      <c r="A221" s="36" t="s">
        <v>65</v>
      </c>
      <c r="B221" s="37"/>
      <c r="C221" s="37"/>
      <c r="D221" s="37"/>
    </row>
    <row r="222" spans="1:4" ht="23.25">
      <c r="A222" s="411" t="s">
        <v>3</v>
      </c>
      <c r="B222" s="3" t="s">
        <v>4</v>
      </c>
      <c r="C222" s="38" t="s">
        <v>5</v>
      </c>
      <c r="D222" s="73" t="s">
        <v>4</v>
      </c>
    </row>
    <row r="223" spans="1:4" ht="23.25">
      <c r="A223" s="412"/>
      <c r="B223" s="6" t="s">
        <v>6</v>
      </c>
      <c r="C223" s="39" t="s">
        <v>7</v>
      </c>
      <c r="D223" s="74" t="s">
        <v>8</v>
      </c>
    </row>
    <row r="224" spans="1:4" ht="21">
      <c r="A224" s="45" t="s">
        <v>59</v>
      </c>
      <c r="B224" s="40"/>
      <c r="C224" s="27"/>
      <c r="D224" s="42"/>
    </row>
    <row r="225" spans="1:4" ht="21">
      <c r="A225" s="229" t="s">
        <v>422</v>
      </c>
      <c r="B225" s="40">
        <v>367913</v>
      </c>
      <c r="C225" s="27">
        <v>0</v>
      </c>
      <c r="D225" s="42">
        <f aca="true" t="shared" si="8" ref="D225:D231">B225-C225</f>
        <v>367913</v>
      </c>
    </row>
    <row r="226" spans="1:4" ht="21">
      <c r="A226" s="15" t="s">
        <v>421</v>
      </c>
      <c r="B226" s="40">
        <v>418647</v>
      </c>
      <c r="C226" s="27">
        <v>0</v>
      </c>
      <c r="D226" s="42">
        <f t="shared" si="8"/>
        <v>418647</v>
      </c>
    </row>
    <row r="227" spans="1:4" ht="21">
      <c r="A227" s="15" t="s">
        <v>423</v>
      </c>
      <c r="B227" s="40">
        <v>241209</v>
      </c>
      <c r="C227" s="27">
        <v>0</v>
      </c>
      <c r="D227" s="42">
        <f t="shared" si="8"/>
        <v>241209</v>
      </c>
    </row>
    <row r="228" spans="1:4" ht="21">
      <c r="A228" s="15" t="s">
        <v>424</v>
      </c>
      <c r="B228" s="40">
        <v>502326</v>
      </c>
      <c r="C228" s="27">
        <v>0</v>
      </c>
      <c r="D228" s="42">
        <f t="shared" si="8"/>
        <v>502326</v>
      </c>
    </row>
    <row r="229" spans="1:6" ht="21">
      <c r="A229" s="15" t="s">
        <v>425</v>
      </c>
      <c r="B229" s="40">
        <v>334814</v>
      </c>
      <c r="C229" s="27">
        <v>0</v>
      </c>
      <c r="D229" s="42">
        <f t="shared" si="8"/>
        <v>334814</v>
      </c>
      <c r="E229" s="230">
        <f>C225+C226+C227+C228+C229</f>
        <v>0</v>
      </c>
      <c r="F229" s="18" t="s">
        <v>340</v>
      </c>
    </row>
    <row r="230" spans="1:5" ht="21">
      <c r="A230" s="15"/>
      <c r="B230" s="40"/>
      <c r="C230" s="27"/>
      <c r="D230" s="42"/>
      <c r="E230" s="230"/>
    </row>
    <row r="231" spans="1:6" ht="24" thickBot="1">
      <c r="A231" s="10" t="s">
        <v>49</v>
      </c>
      <c r="B231" s="75">
        <f>SUM(B191:B230)</f>
        <v>4425739</v>
      </c>
      <c r="C231" s="76">
        <f>SUM(C191:C230)</f>
        <v>348105.47</v>
      </c>
      <c r="D231" s="77">
        <f t="shared" si="8"/>
        <v>4077633.5300000003</v>
      </c>
      <c r="E231" s="236">
        <f>SUM(E191:E230)</f>
        <v>348105.47</v>
      </c>
      <c r="F231" s="190"/>
    </row>
    <row r="232" spans="1:5" s="78" customFormat="1" ht="21.75" thickTop="1">
      <c r="A232" s="243" t="s">
        <v>342</v>
      </c>
      <c r="E232" s="231"/>
    </row>
    <row r="233" s="78" customFormat="1" ht="21">
      <c r="E233" s="231"/>
    </row>
    <row r="234" s="78" customFormat="1" ht="21">
      <c r="E234" s="231"/>
    </row>
    <row r="235" s="78" customFormat="1" ht="21">
      <c r="E235" s="231"/>
    </row>
    <row r="236" s="78" customFormat="1" ht="21">
      <c r="E236" s="231"/>
    </row>
    <row r="237" s="78" customFormat="1" ht="21">
      <c r="E237" s="231"/>
    </row>
    <row r="238" s="78" customFormat="1" ht="21">
      <c r="E238" s="231"/>
    </row>
    <row r="239" s="78" customFormat="1" ht="21">
      <c r="E239" s="231"/>
    </row>
    <row r="240" s="78" customFormat="1" ht="21">
      <c r="E240" s="231"/>
    </row>
    <row r="241" s="78" customFormat="1" ht="21">
      <c r="E241" s="231"/>
    </row>
    <row r="242" s="78" customFormat="1" ht="21">
      <c r="E242" s="231"/>
    </row>
    <row r="243" s="78" customFormat="1" ht="21">
      <c r="E243" s="231"/>
    </row>
    <row r="244" s="78" customFormat="1" ht="21">
      <c r="E244" s="231"/>
    </row>
    <row r="245" s="78" customFormat="1" ht="21">
      <c r="E245" s="231"/>
    </row>
    <row r="246" s="78" customFormat="1" ht="21">
      <c r="E246" s="231"/>
    </row>
    <row r="247" s="78" customFormat="1" ht="21">
      <c r="E247" s="231"/>
    </row>
    <row r="248" s="78" customFormat="1" ht="21">
      <c r="E248" s="231"/>
    </row>
    <row r="249" s="78" customFormat="1" ht="21">
      <c r="E249" s="231"/>
    </row>
    <row r="250" s="78" customFormat="1" ht="21">
      <c r="E250" s="231"/>
    </row>
    <row r="251" s="78" customFormat="1" ht="21">
      <c r="E251" s="231"/>
    </row>
    <row r="252" s="78" customFormat="1" ht="21">
      <c r="E252" s="231"/>
    </row>
    <row r="253" s="78" customFormat="1" ht="21">
      <c r="E253" s="231"/>
    </row>
    <row r="254" s="78" customFormat="1" ht="21">
      <c r="E254" s="231"/>
    </row>
    <row r="255" s="78" customFormat="1" ht="21">
      <c r="E255" s="231"/>
    </row>
    <row r="256" s="78" customFormat="1" ht="21">
      <c r="E256" s="231"/>
    </row>
    <row r="257" spans="1:5" s="78" customFormat="1" ht="23.25">
      <c r="A257" s="410" t="s">
        <v>1</v>
      </c>
      <c r="B257" s="410"/>
      <c r="C257" s="410"/>
      <c r="D257" s="410"/>
      <c r="E257" s="231"/>
    </row>
    <row r="258" spans="1:5" s="78" customFormat="1" ht="23.25">
      <c r="A258" s="410" t="str">
        <f>A185</f>
        <v>รายงานการจ่ายเงินตามข้อบัญญัติงบประมาณรายจ่าย ประจำปีงบประมาณ  พ.ศ.  2553</v>
      </c>
      <c r="B258" s="410"/>
      <c r="C258" s="410"/>
      <c r="D258" s="410"/>
      <c r="E258" s="231"/>
    </row>
    <row r="259" spans="1:5" s="78" customFormat="1" ht="23.25">
      <c r="A259" s="410" t="str">
        <f>A186</f>
        <v>ตั้งแต่วันที่  1  ตุลาคม  2552  ถึงวันที่  30  พฤศจิกายน  2552</v>
      </c>
      <c r="B259" s="410"/>
      <c r="C259" s="410"/>
      <c r="D259" s="410"/>
      <c r="E259" s="231"/>
    </row>
    <row r="260" spans="1:5" s="78" customFormat="1" ht="23.25">
      <c r="A260" s="413" t="s">
        <v>60</v>
      </c>
      <c r="B260" s="414"/>
      <c r="C260" s="414"/>
      <c r="D260" s="414"/>
      <c r="E260" s="231"/>
    </row>
    <row r="261" spans="1:4" ht="23.25">
      <c r="A261" s="2" t="s">
        <v>3</v>
      </c>
      <c r="B261" s="3" t="s">
        <v>4</v>
      </c>
      <c r="C261" s="4" t="s">
        <v>5</v>
      </c>
      <c r="D261" s="3" t="s">
        <v>4</v>
      </c>
    </row>
    <row r="262" spans="1:4" ht="23.25">
      <c r="A262" s="5"/>
      <c r="B262" s="53" t="s">
        <v>6</v>
      </c>
      <c r="C262" s="58" t="s">
        <v>7</v>
      </c>
      <c r="D262" s="53" t="s">
        <v>8</v>
      </c>
    </row>
    <row r="263" spans="1:4" ht="21">
      <c r="A263" s="59" t="s">
        <v>61</v>
      </c>
      <c r="B263" s="60"/>
      <c r="C263" s="61"/>
      <c r="D263" s="41"/>
    </row>
    <row r="264" spans="1:4" ht="21">
      <c r="A264" s="15" t="s">
        <v>62</v>
      </c>
      <c r="B264" s="40"/>
      <c r="C264" s="27"/>
      <c r="D264" s="42"/>
    </row>
    <row r="265" spans="1:4" ht="21">
      <c r="A265" s="15" t="s">
        <v>426</v>
      </c>
      <c r="B265" s="40">
        <v>86941</v>
      </c>
      <c r="C265" s="27">
        <v>0</v>
      </c>
      <c r="D265" s="42">
        <f>B265-C265</f>
        <v>86941</v>
      </c>
    </row>
    <row r="266" spans="1:4" ht="21">
      <c r="A266" s="15" t="s">
        <v>427</v>
      </c>
      <c r="B266" s="40">
        <v>143688</v>
      </c>
      <c r="C266" s="27">
        <v>0</v>
      </c>
      <c r="D266" s="42">
        <f>B266-C266</f>
        <v>143688</v>
      </c>
    </row>
    <row r="267" spans="1:4" ht="21">
      <c r="A267" s="15" t="s">
        <v>428</v>
      </c>
      <c r="B267" s="40">
        <v>14500</v>
      </c>
      <c r="C267" s="27">
        <v>0</v>
      </c>
      <c r="D267" s="42">
        <f>B267-C267</f>
        <v>14500</v>
      </c>
    </row>
    <row r="268" spans="1:4" ht="21">
      <c r="A268" s="15" t="s">
        <v>429</v>
      </c>
      <c r="B268" s="40"/>
      <c r="C268" s="27"/>
      <c r="D268" s="42"/>
    </row>
    <row r="269" spans="1:4" ht="21">
      <c r="A269" s="15" t="s">
        <v>430</v>
      </c>
      <c r="B269" s="40">
        <v>276000</v>
      </c>
      <c r="C269" s="27">
        <v>46000</v>
      </c>
      <c r="D269" s="42">
        <f>B269-C269</f>
        <v>230000</v>
      </c>
    </row>
    <row r="270" spans="1:4" ht="21">
      <c r="A270" s="15" t="s">
        <v>434</v>
      </c>
      <c r="B270" s="40">
        <v>924000</v>
      </c>
      <c r="C270" s="27">
        <v>0</v>
      </c>
      <c r="D270" s="42">
        <f>B270-C270</f>
        <v>924000</v>
      </c>
    </row>
    <row r="271" spans="1:4" ht="21">
      <c r="A271" s="15" t="s">
        <v>431</v>
      </c>
      <c r="B271" s="40"/>
      <c r="C271" s="27"/>
      <c r="D271" s="42"/>
    </row>
    <row r="272" spans="1:4" ht="21">
      <c r="A272" s="15" t="s">
        <v>432</v>
      </c>
      <c r="B272" s="40">
        <v>96000</v>
      </c>
      <c r="C272" s="27">
        <v>16000</v>
      </c>
      <c r="D272" s="42">
        <f>B272-C272</f>
        <v>80000</v>
      </c>
    </row>
    <row r="273" spans="1:5" ht="21">
      <c r="A273" s="15" t="s">
        <v>435</v>
      </c>
      <c r="B273" s="40">
        <v>90000</v>
      </c>
      <c r="C273" s="27">
        <v>15000</v>
      </c>
      <c r="D273" s="42">
        <f>B273-C273</f>
        <v>75000</v>
      </c>
      <c r="E273" s="230">
        <f>C265+C266+C267+C269+++C272+C274</f>
        <v>62000</v>
      </c>
    </row>
    <row r="274" spans="1:6" ht="21">
      <c r="A274" s="15" t="s">
        <v>433</v>
      </c>
      <c r="B274" s="40">
        <v>60000</v>
      </c>
      <c r="C274" s="27">
        <v>0</v>
      </c>
      <c r="D274" s="42">
        <f>B274-C274</f>
        <v>60000</v>
      </c>
      <c r="E274" s="230">
        <f>C270+C273</f>
        <v>15000</v>
      </c>
      <c r="F274" s="18" t="s">
        <v>340</v>
      </c>
    </row>
    <row r="275" spans="1:5" ht="21">
      <c r="A275" s="15"/>
      <c r="B275" s="40"/>
      <c r="C275" s="27"/>
      <c r="D275" s="42"/>
      <c r="E275" s="230"/>
    </row>
    <row r="276" spans="1:6" ht="24" thickBot="1">
      <c r="A276" s="10" t="s">
        <v>49</v>
      </c>
      <c r="B276" s="55">
        <f>SUM(B265:B275)</f>
        <v>1691129</v>
      </c>
      <c r="C276" s="374">
        <f>SUM(C265:C275)</f>
        <v>77000</v>
      </c>
      <c r="D276" s="255">
        <f>B276-C276</f>
        <v>1614129</v>
      </c>
      <c r="E276" s="236">
        <f>E273+E274</f>
        <v>77000</v>
      </c>
      <c r="F276" s="237">
        <f>C124+C178+C231+C276</f>
        <v>1167267.82</v>
      </c>
    </row>
    <row r="277" ht="21.75" thickTop="1">
      <c r="A277" s="243" t="s">
        <v>342</v>
      </c>
    </row>
  </sheetData>
  <mergeCells count="23">
    <mergeCell ref="A260:D260"/>
    <mergeCell ref="A1:D1"/>
    <mergeCell ref="A2:D2"/>
    <mergeCell ref="A3:D3"/>
    <mergeCell ref="A4:D4"/>
    <mergeCell ref="A76:A77"/>
    <mergeCell ref="A113:A114"/>
    <mergeCell ref="A5:A6"/>
    <mergeCell ref="A39:A40"/>
    <mergeCell ref="A148:D148"/>
    <mergeCell ref="A149:D149"/>
    <mergeCell ref="A150:D150"/>
    <mergeCell ref="A151:D151"/>
    <mergeCell ref="A152:A153"/>
    <mergeCell ref="A184:D184"/>
    <mergeCell ref="A185:D185"/>
    <mergeCell ref="A186:D186"/>
    <mergeCell ref="A187:D187"/>
    <mergeCell ref="A259:D259"/>
    <mergeCell ref="A188:A189"/>
    <mergeCell ref="A222:A223"/>
    <mergeCell ref="A257:D257"/>
    <mergeCell ref="A258:D258"/>
  </mergeCells>
  <printOptions/>
  <pageMargins left="0.7480314960629921" right="0.15748031496062992" top="0.7874015748031497" bottom="0.3937007874015748" header="0.5118110236220472" footer="0.5118110236220472"/>
  <pageSetup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SheetLayoutView="100" workbookViewId="0" topLeftCell="A11">
      <selection activeCell="I32" sqref="I32"/>
    </sheetView>
  </sheetViews>
  <sheetFormatPr defaultColWidth="9.140625" defaultRowHeight="12.75"/>
  <cols>
    <col min="1" max="1" width="3.7109375" style="79" customWidth="1"/>
    <col min="2" max="2" width="9.140625" style="79" customWidth="1"/>
    <col min="3" max="3" width="11.140625" style="79" customWidth="1"/>
    <col min="4" max="4" width="9.140625" style="79" customWidth="1"/>
    <col min="5" max="5" width="11.7109375" style="79" customWidth="1"/>
    <col min="6" max="6" width="11.28125" style="79" bestFit="1" customWidth="1"/>
    <col min="7" max="7" width="11.421875" style="79" customWidth="1"/>
    <col min="8" max="8" width="2.8515625" style="79" customWidth="1"/>
    <col min="9" max="9" width="17.57421875" style="79" customWidth="1"/>
    <col min="10" max="10" width="5.8515625" style="79" customWidth="1"/>
    <col min="11" max="16384" width="9.140625" style="79" customWidth="1"/>
  </cols>
  <sheetData>
    <row r="1" spans="9:10" ht="23.25">
      <c r="I1" s="467" t="s">
        <v>100</v>
      </c>
      <c r="J1" s="467"/>
    </row>
    <row r="2" spans="1:10" ht="28.5" customHeight="1">
      <c r="A2" s="459" t="s">
        <v>1</v>
      </c>
      <c r="B2" s="460"/>
      <c r="C2" s="460"/>
      <c r="D2" s="460"/>
      <c r="E2" s="460"/>
      <c r="F2" s="461"/>
      <c r="G2" s="315" t="s">
        <v>351</v>
      </c>
      <c r="H2" s="316"/>
      <c r="I2" s="316"/>
      <c r="J2" s="80"/>
    </row>
    <row r="3" spans="1:10" ht="24" customHeight="1">
      <c r="A3" s="462" t="s">
        <v>101</v>
      </c>
      <c r="B3" s="463"/>
      <c r="C3" s="463"/>
      <c r="D3" s="463"/>
      <c r="E3" s="463"/>
      <c r="F3" s="463"/>
      <c r="G3" s="317" t="s">
        <v>352</v>
      </c>
      <c r="H3" s="318"/>
      <c r="I3" s="319"/>
      <c r="J3" s="81"/>
    </row>
    <row r="4" spans="1:10" ht="8.25" customHeight="1">
      <c r="A4" s="82"/>
      <c r="B4" s="83"/>
      <c r="C4" s="83"/>
      <c r="D4" s="83"/>
      <c r="E4" s="83"/>
      <c r="F4" s="83"/>
      <c r="G4" s="82"/>
      <c r="H4" s="83"/>
      <c r="I4" s="83"/>
      <c r="J4" s="84"/>
    </row>
    <row r="5" spans="1:10" ht="28.5" customHeight="1">
      <c r="A5" s="85" t="s">
        <v>305</v>
      </c>
      <c r="B5" s="86"/>
      <c r="C5" s="86"/>
      <c r="D5" s="86"/>
      <c r="E5" s="320" t="s">
        <v>486</v>
      </c>
      <c r="F5" s="86"/>
      <c r="G5" s="86"/>
      <c r="H5" s="80" t="s">
        <v>102</v>
      </c>
      <c r="I5" s="321">
        <v>2530015.06</v>
      </c>
      <c r="J5" s="322" t="s">
        <v>185</v>
      </c>
    </row>
    <row r="6" spans="1:10" ht="23.25">
      <c r="A6" s="323" t="s">
        <v>112</v>
      </c>
      <c r="B6" s="86"/>
      <c r="C6" s="86"/>
      <c r="D6" s="86"/>
      <c r="E6" s="86"/>
      <c r="F6" s="86"/>
      <c r="G6" s="86"/>
      <c r="H6" s="81"/>
      <c r="I6" s="88"/>
      <c r="J6" s="89"/>
    </row>
    <row r="7" spans="1:10" ht="8.25" customHeight="1">
      <c r="A7" s="85"/>
      <c r="B7" s="86"/>
      <c r="C7" s="86"/>
      <c r="D7" s="86"/>
      <c r="E7" s="86"/>
      <c r="F7" s="86"/>
      <c r="G7" s="86"/>
      <c r="H7" s="81"/>
      <c r="I7" s="88"/>
      <c r="J7" s="89"/>
    </row>
    <row r="8" spans="1:10" ht="23.25">
      <c r="A8" s="85"/>
      <c r="B8" s="464" t="s">
        <v>103</v>
      </c>
      <c r="C8" s="463"/>
      <c r="D8" s="464" t="s">
        <v>104</v>
      </c>
      <c r="E8" s="464"/>
      <c r="F8" s="464" t="s">
        <v>105</v>
      </c>
      <c r="G8" s="464"/>
      <c r="H8" s="81"/>
      <c r="I8" s="88"/>
      <c r="J8" s="81"/>
    </row>
    <row r="9" spans="1:10" ht="23.25">
      <c r="A9" s="85"/>
      <c r="B9" s="457"/>
      <c r="C9" s="457"/>
      <c r="D9" s="456"/>
      <c r="E9" s="456"/>
      <c r="F9" s="458"/>
      <c r="G9" s="458"/>
      <c r="H9" s="81"/>
      <c r="I9" s="88"/>
      <c r="J9" s="81"/>
    </row>
    <row r="10" spans="1:10" ht="23.25">
      <c r="A10" s="85"/>
      <c r="B10" s="457"/>
      <c r="C10" s="457"/>
      <c r="D10" s="457"/>
      <c r="E10" s="457"/>
      <c r="F10" s="458"/>
      <c r="G10" s="458"/>
      <c r="H10" s="81"/>
      <c r="I10" s="88"/>
      <c r="J10" s="81"/>
    </row>
    <row r="11" spans="1:10" ht="25.5" customHeight="1">
      <c r="A11" s="323" t="s">
        <v>113</v>
      </c>
      <c r="B11" s="86"/>
      <c r="C11" s="86"/>
      <c r="D11" s="86"/>
      <c r="E11" s="86"/>
      <c r="F11" s="86"/>
      <c r="G11" s="86"/>
      <c r="H11" s="81"/>
      <c r="I11" s="88"/>
      <c r="J11" s="81"/>
    </row>
    <row r="12" spans="1:10" ht="8.25" customHeight="1">
      <c r="A12" s="85"/>
      <c r="B12" s="86"/>
      <c r="C12" s="86"/>
      <c r="D12" s="86"/>
      <c r="E12" s="86"/>
      <c r="F12" s="86"/>
      <c r="G12" s="86"/>
      <c r="H12" s="81"/>
      <c r="I12" s="88"/>
      <c r="J12" s="81"/>
    </row>
    <row r="13" spans="1:10" ht="23.25">
      <c r="A13" s="85"/>
      <c r="B13" s="464" t="s">
        <v>106</v>
      </c>
      <c r="C13" s="464"/>
      <c r="D13" s="464" t="s">
        <v>107</v>
      </c>
      <c r="E13" s="464"/>
      <c r="F13" s="464" t="s">
        <v>105</v>
      </c>
      <c r="G13" s="464"/>
      <c r="H13" s="81"/>
      <c r="I13" s="88"/>
      <c r="J13" s="81"/>
    </row>
    <row r="14" spans="1:10" ht="21" customHeight="1">
      <c r="A14" s="85"/>
      <c r="B14" s="457" t="s">
        <v>489</v>
      </c>
      <c r="C14" s="457"/>
      <c r="D14" s="457" t="s">
        <v>108</v>
      </c>
      <c r="E14" s="457"/>
      <c r="F14" s="458">
        <v>2000</v>
      </c>
      <c r="G14" s="458"/>
      <c r="H14" s="81"/>
      <c r="I14" s="88"/>
      <c r="J14" s="81"/>
    </row>
    <row r="15" spans="1:10" ht="21" customHeight="1">
      <c r="A15" s="85"/>
      <c r="B15" s="457" t="s">
        <v>488</v>
      </c>
      <c r="C15" s="457"/>
      <c r="D15" s="456">
        <v>3153530</v>
      </c>
      <c r="E15" s="456"/>
      <c r="F15" s="455">
        <v>29478.9</v>
      </c>
      <c r="G15" s="455"/>
      <c r="H15" s="81"/>
      <c r="I15" s="88"/>
      <c r="J15" s="81"/>
    </row>
    <row r="16" spans="1:10" ht="21" customHeight="1">
      <c r="A16" s="85"/>
      <c r="B16" s="457" t="s">
        <v>490</v>
      </c>
      <c r="C16" s="457"/>
      <c r="D16" s="456">
        <v>3153538</v>
      </c>
      <c r="E16" s="456"/>
      <c r="F16" s="455">
        <v>360</v>
      </c>
      <c r="G16" s="455"/>
      <c r="H16" s="81"/>
      <c r="I16" s="88"/>
      <c r="J16" s="81"/>
    </row>
    <row r="17" spans="1:10" ht="21" customHeight="1">
      <c r="A17" s="85"/>
      <c r="B17" s="457" t="s">
        <v>490</v>
      </c>
      <c r="C17" s="457"/>
      <c r="D17" s="456">
        <v>3153539</v>
      </c>
      <c r="E17" s="456"/>
      <c r="F17" s="455">
        <v>2750.7</v>
      </c>
      <c r="G17" s="455"/>
      <c r="H17" s="81"/>
      <c r="I17" s="88"/>
      <c r="J17" s="81"/>
    </row>
    <row r="18" spans="1:10" ht="21" customHeight="1">
      <c r="A18" s="85"/>
      <c r="B18" s="457" t="s">
        <v>490</v>
      </c>
      <c r="C18" s="457"/>
      <c r="D18" s="456">
        <v>3153540</v>
      </c>
      <c r="E18" s="456"/>
      <c r="F18" s="455">
        <v>15838.56</v>
      </c>
      <c r="G18" s="455"/>
      <c r="H18" s="81"/>
      <c r="I18" s="88"/>
      <c r="J18" s="81"/>
    </row>
    <row r="19" spans="1:10" ht="21" customHeight="1">
      <c r="A19" s="85"/>
      <c r="B19" s="457" t="s">
        <v>491</v>
      </c>
      <c r="C19" s="457"/>
      <c r="D19" s="456">
        <v>3153543</v>
      </c>
      <c r="E19" s="456"/>
      <c r="F19" s="455">
        <v>29700</v>
      </c>
      <c r="G19" s="455"/>
      <c r="H19" s="81"/>
      <c r="I19" s="88">
        <f>F14+F15+F16+F17+F18+F19</f>
        <v>80128.16</v>
      </c>
      <c r="J19" s="81"/>
    </row>
    <row r="20" spans="1:10" ht="21" customHeight="1">
      <c r="A20" s="85"/>
      <c r="B20" s="457"/>
      <c r="C20" s="457"/>
      <c r="D20" s="456"/>
      <c r="E20" s="456"/>
      <c r="F20" s="455"/>
      <c r="G20" s="455"/>
      <c r="H20" s="81"/>
      <c r="I20" s="88"/>
      <c r="J20" s="81"/>
    </row>
    <row r="21" spans="1:10" ht="21" customHeight="1">
      <c r="A21" s="85"/>
      <c r="B21" s="457"/>
      <c r="C21" s="457"/>
      <c r="D21" s="456"/>
      <c r="E21" s="456"/>
      <c r="F21" s="455"/>
      <c r="G21" s="455"/>
      <c r="H21" s="81"/>
      <c r="I21" s="88"/>
      <c r="J21" s="81"/>
    </row>
    <row r="22" spans="1:10" ht="21" customHeight="1">
      <c r="A22" s="85"/>
      <c r="B22" s="457"/>
      <c r="C22" s="457"/>
      <c r="D22" s="456"/>
      <c r="E22" s="456"/>
      <c r="F22" s="455"/>
      <c r="G22" s="455"/>
      <c r="H22" s="81"/>
      <c r="I22" s="88"/>
      <c r="J22" s="81"/>
    </row>
    <row r="23" spans="1:10" ht="21" customHeight="1">
      <c r="A23" s="85"/>
      <c r="B23" s="457"/>
      <c r="C23" s="457"/>
      <c r="D23" s="456"/>
      <c r="E23" s="456"/>
      <c r="F23" s="455"/>
      <c r="G23" s="455"/>
      <c r="H23" s="81"/>
      <c r="I23" s="88"/>
      <c r="J23" s="81"/>
    </row>
    <row r="24" spans="1:10" ht="21" customHeight="1">
      <c r="A24" s="85"/>
      <c r="B24" s="457"/>
      <c r="C24" s="457"/>
      <c r="D24" s="456"/>
      <c r="E24" s="456"/>
      <c r="F24" s="455"/>
      <c r="G24" s="455"/>
      <c r="H24" s="81"/>
      <c r="I24" s="88"/>
      <c r="J24" s="81"/>
    </row>
    <row r="25" spans="1:10" ht="23.25">
      <c r="A25" s="323" t="s">
        <v>353</v>
      </c>
      <c r="B25" s="86"/>
      <c r="C25" s="86"/>
      <c r="D25" s="86"/>
      <c r="E25" s="86"/>
      <c r="F25" s="86"/>
      <c r="G25" s="86"/>
      <c r="H25" s="81"/>
      <c r="I25" s="88"/>
      <c r="J25" s="81"/>
    </row>
    <row r="26" spans="1:10" ht="27" customHeight="1">
      <c r="A26" s="92" t="s">
        <v>109</v>
      </c>
      <c r="B26" s="86"/>
      <c r="C26" s="86"/>
      <c r="D26" s="86"/>
      <c r="E26" s="86"/>
      <c r="F26" s="86"/>
      <c r="G26" s="86"/>
      <c r="H26" s="81"/>
      <c r="I26" s="88"/>
      <c r="J26" s="81"/>
    </row>
    <row r="27" spans="1:10" ht="21" customHeight="1">
      <c r="A27" s="92"/>
      <c r="B27" s="86" t="s">
        <v>369</v>
      </c>
      <c r="C27" s="86"/>
      <c r="D27" s="86"/>
      <c r="E27" s="86"/>
      <c r="F27" s="86"/>
      <c r="G27" s="86"/>
      <c r="H27" s="81"/>
      <c r="I27" s="88"/>
      <c r="J27" s="81"/>
    </row>
    <row r="28" spans="1:10" ht="21" customHeight="1">
      <c r="A28" s="92"/>
      <c r="B28" s="86"/>
      <c r="C28" s="86"/>
      <c r="D28" s="86"/>
      <c r="E28" s="86"/>
      <c r="F28" s="86"/>
      <c r="G28" s="86"/>
      <c r="H28" s="81"/>
      <c r="I28" s="88"/>
      <c r="J28" s="81"/>
    </row>
    <row r="29" spans="1:10" ht="21" customHeight="1">
      <c r="A29" s="92"/>
      <c r="B29" s="86"/>
      <c r="C29" s="86"/>
      <c r="D29" s="86"/>
      <c r="E29" s="86"/>
      <c r="F29" s="86"/>
      <c r="G29" s="86"/>
      <c r="H29" s="81"/>
      <c r="I29" s="88"/>
      <c r="J29" s="81"/>
    </row>
    <row r="30" spans="1:10" ht="21" customHeight="1">
      <c r="A30" s="85"/>
      <c r="B30" s="86"/>
      <c r="C30" s="86"/>
      <c r="D30" s="86"/>
      <c r="E30" s="86"/>
      <c r="F30" s="86"/>
      <c r="G30" s="86"/>
      <c r="H30" s="81"/>
      <c r="I30" s="88"/>
      <c r="J30" s="81"/>
    </row>
    <row r="31" spans="1:10" ht="23.25">
      <c r="A31" s="85" t="s">
        <v>354</v>
      </c>
      <c r="B31" s="86"/>
      <c r="C31" s="86"/>
      <c r="D31" s="320" t="str">
        <f>E5</f>
        <v>วันที่  30  พฤศจิกายน  2552</v>
      </c>
      <c r="E31" s="86"/>
      <c r="F31" s="86"/>
      <c r="G31" s="86"/>
      <c r="H31" s="81"/>
      <c r="I31" s="325">
        <f>I5-I19</f>
        <v>2449886.9</v>
      </c>
      <c r="J31" s="81"/>
    </row>
    <row r="32" spans="1:10" ht="8.25" customHeight="1">
      <c r="A32" s="82"/>
      <c r="B32" s="83"/>
      <c r="C32" s="83"/>
      <c r="D32" s="83"/>
      <c r="E32" s="83"/>
      <c r="F32" s="86"/>
      <c r="G32" s="86"/>
      <c r="H32" s="81"/>
      <c r="I32" s="83"/>
      <c r="J32" s="84"/>
    </row>
    <row r="33" spans="1:10" ht="30" customHeight="1">
      <c r="A33" s="323" t="s">
        <v>110</v>
      </c>
      <c r="B33" s="86"/>
      <c r="C33" s="86"/>
      <c r="D33" s="86"/>
      <c r="E33" s="86"/>
      <c r="F33" s="315" t="s">
        <v>355</v>
      </c>
      <c r="G33" s="316"/>
      <c r="H33" s="93"/>
      <c r="I33" s="93"/>
      <c r="J33" s="80"/>
    </row>
    <row r="34" spans="1:10" ht="22.5" customHeight="1">
      <c r="A34" s="323"/>
      <c r="B34" s="86"/>
      <c r="C34" s="86"/>
      <c r="D34" s="86"/>
      <c r="E34" s="86"/>
      <c r="F34" s="317"/>
      <c r="G34" s="319"/>
      <c r="H34" s="86"/>
      <c r="I34" s="86"/>
      <c r="J34" s="81"/>
    </row>
    <row r="35" spans="1:10" ht="22.5" customHeight="1">
      <c r="A35" s="85"/>
      <c r="B35" s="86"/>
      <c r="C35" s="86"/>
      <c r="D35" s="86"/>
      <c r="E35" s="86"/>
      <c r="F35" s="85"/>
      <c r="G35" s="86"/>
      <c r="H35" s="86"/>
      <c r="I35" s="86"/>
      <c r="J35" s="81"/>
    </row>
    <row r="36" spans="1:10" ht="22.5" customHeight="1">
      <c r="A36" s="85"/>
      <c r="B36" s="86"/>
      <c r="C36" s="86"/>
      <c r="D36" s="86"/>
      <c r="E36" s="86"/>
      <c r="F36" s="85"/>
      <c r="G36" s="86"/>
      <c r="H36" s="86"/>
      <c r="I36" s="86"/>
      <c r="J36" s="81"/>
    </row>
    <row r="37" spans="1:10" ht="22.5" customHeight="1">
      <c r="A37" s="82"/>
      <c r="B37" s="83"/>
      <c r="C37" s="83"/>
      <c r="D37" s="83"/>
      <c r="E37" s="83"/>
      <c r="F37" s="82"/>
      <c r="G37" s="83"/>
      <c r="H37" s="83"/>
      <c r="I37" s="83"/>
      <c r="J37" s="84"/>
    </row>
    <row r="38" spans="1:10" s="86" customFormat="1" ht="23.25">
      <c r="A38" s="83"/>
      <c r="B38" s="83"/>
      <c r="C38" s="83"/>
      <c r="D38" s="83"/>
      <c r="E38" s="83"/>
      <c r="F38" s="83"/>
      <c r="G38" s="83"/>
      <c r="H38" s="83"/>
      <c r="I38" s="467" t="s">
        <v>100</v>
      </c>
      <c r="J38" s="467"/>
    </row>
    <row r="39" spans="1:10" ht="28.5" customHeight="1">
      <c r="A39" s="465" t="s">
        <v>1</v>
      </c>
      <c r="B39" s="464"/>
      <c r="C39" s="464"/>
      <c r="D39" s="464"/>
      <c r="E39" s="464"/>
      <c r="F39" s="466"/>
      <c r="G39" s="326" t="s">
        <v>359</v>
      </c>
      <c r="H39" s="319"/>
      <c r="I39" s="319"/>
      <c r="J39" s="81"/>
    </row>
    <row r="40" spans="1:10" ht="24" customHeight="1">
      <c r="A40" s="462" t="s">
        <v>101</v>
      </c>
      <c r="B40" s="463"/>
      <c r="C40" s="463"/>
      <c r="D40" s="463"/>
      <c r="E40" s="463"/>
      <c r="F40" s="463"/>
      <c r="G40" s="317" t="s">
        <v>360</v>
      </c>
      <c r="H40" s="318"/>
      <c r="I40" s="319"/>
      <c r="J40" s="81"/>
    </row>
    <row r="41" spans="1:10" ht="8.25" customHeight="1">
      <c r="A41" s="82"/>
      <c r="B41" s="83"/>
      <c r="C41" s="83"/>
      <c r="D41" s="83"/>
      <c r="E41" s="83"/>
      <c r="F41" s="83"/>
      <c r="G41" s="82"/>
      <c r="H41" s="83"/>
      <c r="I41" s="83"/>
      <c r="J41" s="84"/>
    </row>
    <row r="42" spans="1:10" ht="28.5" customHeight="1">
      <c r="A42" s="85" t="s">
        <v>305</v>
      </c>
      <c r="B42" s="86"/>
      <c r="C42" s="86"/>
      <c r="D42" s="86"/>
      <c r="E42" s="320" t="str">
        <f>D31</f>
        <v>วันที่  30  พฤศจิกายน  2552</v>
      </c>
      <c r="F42" s="86"/>
      <c r="G42" s="86"/>
      <c r="H42" s="80" t="s">
        <v>102</v>
      </c>
      <c r="I42" s="321">
        <v>83972</v>
      </c>
      <c r="J42" s="322" t="s">
        <v>185</v>
      </c>
    </row>
    <row r="43" spans="1:10" ht="23.25">
      <c r="A43" s="323" t="s">
        <v>112</v>
      </c>
      <c r="B43" s="86"/>
      <c r="C43" s="86"/>
      <c r="D43" s="86"/>
      <c r="E43" s="86"/>
      <c r="F43" s="86"/>
      <c r="G43" s="86"/>
      <c r="H43" s="81"/>
      <c r="I43" s="88"/>
      <c r="J43" s="89"/>
    </row>
    <row r="44" spans="1:10" ht="8.25" customHeight="1">
      <c r="A44" s="85"/>
      <c r="B44" s="86"/>
      <c r="C44" s="86"/>
      <c r="D44" s="86"/>
      <c r="E44" s="86"/>
      <c r="F44" s="86"/>
      <c r="G44" s="86"/>
      <c r="H44" s="81"/>
      <c r="I44" s="88"/>
      <c r="J44" s="89"/>
    </row>
    <row r="45" spans="1:10" ht="23.25">
      <c r="A45" s="85"/>
      <c r="B45" s="464" t="s">
        <v>103</v>
      </c>
      <c r="C45" s="463"/>
      <c r="D45" s="464" t="s">
        <v>104</v>
      </c>
      <c r="E45" s="464"/>
      <c r="F45" s="464" t="s">
        <v>105</v>
      </c>
      <c r="G45" s="464"/>
      <c r="H45" s="81"/>
      <c r="I45" s="88"/>
      <c r="J45" s="81"/>
    </row>
    <row r="46" spans="1:10" ht="23.25">
      <c r="A46" s="85"/>
      <c r="B46" s="324"/>
      <c r="C46" s="373"/>
      <c r="D46" s="324"/>
      <c r="E46" s="324"/>
      <c r="F46" s="324"/>
      <c r="G46" s="324"/>
      <c r="H46" s="81"/>
      <c r="I46" s="88"/>
      <c r="J46" s="81"/>
    </row>
    <row r="47" spans="1:10" ht="23.25">
      <c r="A47" s="85"/>
      <c r="B47" s="94"/>
      <c r="C47" s="94"/>
      <c r="D47" s="94"/>
      <c r="E47" s="94"/>
      <c r="F47" s="95"/>
      <c r="G47" s="95"/>
      <c r="H47" s="81"/>
      <c r="I47" s="88"/>
      <c r="J47" s="81"/>
    </row>
    <row r="48" spans="1:10" ht="23.25">
      <c r="A48" s="85"/>
      <c r="B48" s="96"/>
      <c r="C48" s="91"/>
      <c r="D48" s="96"/>
      <c r="E48" s="96"/>
      <c r="F48" s="96"/>
      <c r="G48" s="96"/>
      <c r="H48" s="81"/>
      <c r="I48" s="88"/>
      <c r="J48" s="81"/>
    </row>
    <row r="49" spans="1:10" ht="25.5" customHeight="1">
      <c r="A49" s="323" t="s">
        <v>113</v>
      </c>
      <c r="B49" s="86"/>
      <c r="C49" s="86"/>
      <c r="D49" s="86"/>
      <c r="E49" s="86"/>
      <c r="F49" s="86"/>
      <c r="G49" s="86"/>
      <c r="H49" s="81"/>
      <c r="I49" s="88"/>
      <c r="J49" s="81"/>
    </row>
    <row r="50" spans="1:10" ht="8.25" customHeight="1">
      <c r="A50" s="85"/>
      <c r="B50" s="86"/>
      <c r="C50" s="86"/>
      <c r="D50" s="86"/>
      <c r="E50" s="86"/>
      <c r="F50" s="86"/>
      <c r="G50" s="86"/>
      <c r="H50" s="81"/>
      <c r="I50" s="88"/>
      <c r="J50" s="81"/>
    </row>
    <row r="51" spans="1:10" ht="23.25">
      <c r="A51" s="85"/>
      <c r="B51" s="464" t="s">
        <v>106</v>
      </c>
      <c r="C51" s="464"/>
      <c r="D51" s="464" t="s">
        <v>107</v>
      </c>
      <c r="E51" s="464"/>
      <c r="F51" s="464" t="s">
        <v>105</v>
      </c>
      <c r="G51" s="464"/>
      <c r="H51" s="81"/>
      <c r="I51" s="88"/>
      <c r="J51" s="81"/>
    </row>
    <row r="52" spans="1:10" ht="23.25">
      <c r="A52" s="85"/>
      <c r="B52" s="457"/>
      <c r="C52" s="457"/>
      <c r="D52" s="457"/>
      <c r="E52" s="457"/>
      <c r="F52" s="458"/>
      <c r="G52" s="458"/>
      <c r="H52" s="81"/>
      <c r="I52" s="88"/>
      <c r="J52" s="81"/>
    </row>
    <row r="53" spans="1:10" ht="23.25">
      <c r="A53" s="85"/>
      <c r="B53" s="457"/>
      <c r="C53" s="457"/>
      <c r="D53" s="457"/>
      <c r="E53" s="457"/>
      <c r="F53" s="458"/>
      <c r="G53" s="458"/>
      <c r="H53" s="81"/>
      <c r="I53" s="88"/>
      <c r="J53" s="81"/>
    </row>
    <row r="54" spans="1:10" ht="23.25">
      <c r="A54" s="85"/>
      <c r="B54" s="371"/>
      <c r="C54" s="371"/>
      <c r="D54" s="371"/>
      <c r="E54" s="371"/>
      <c r="F54" s="372"/>
      <c r="G54" s="372"/>
      <c r="H54" s="81"/>
      <c r="I54" s="88"/>
      <c r="J54" s="81"/>
    </row>
    <row r="55" spans="1:10" ht="23.25">
      <c r="A55" s="85"/>
      <c r="B55" s="324"/>
      <c r="C55" s="324"/>
      <c r="D55" s="324"/>
      <c r="E55" s="324"/>
      <c r="F55" s="324"/>
      <c r="G55" s="324"/>
      <c r="H55" s="81"/>
      <c r="I55" s="88"/>
      <c r="J55" s="81"/>
    </row>
    <row r="56" spans="1:10" ht="23.25">
      <c r="A56" s="85"/>
      <c r="B56" s="97"/>
      <c r="C56" s="97"/>
      <c r="D56" s="97"/>
      <c r="E56" s="97"/>
      <c r="F56" s="95"/>
      <c r="G56" s="95"/>
      <c r="H56" s="81"/>
      <c r="I56" s="88"/>
      <c r="J56" s="81"/>
    </row>
    <row r="57" spans="1:10" ht="23.25">
      <c r="A57" s="85"/>
      <c r="B57" s="97"/>
      <c r="C57" s="97"/>
      <c r="D57" s="97"/>
      <c r="E57" s="97"/>
      <c r="F57" s="95"/>
      <c r="G57" s="95"/>
      <c r="H57" s="81"/>
      <c r="I57" s="88"/>
      <c r="J57" s="81"/>
    </row>
    <row r="58" spans="1:10" ht="23.25">
      <c r="A58" s="323" t="s">
        <v>353</v>
      </c>
      <c r="B58" s="86"/>
      <c r="C58" s="86"/>
      <c r="D58" s="86"/>
      <c r="E58" s="86"/>
      <c r="F58" s="86"/>
      <c r="G58" s="86"/>
      <c r="H58" s="81"/>
      <c r="I58" s="88"/>
      <c r="J58" s="81"/>
    </row>
    <row r="59" spans="1:10" ht="27" customHeight="1">
      <c r="A59" s="92" t="s">
        <v>109</v>
      </c>
      <c r="B59" s="86"/>
      <c r="C59" s="86"/>
      <c r="D59" s="86"/>
      <c r="E59" s="86"/>
      <c r="F59" s="86"/>
      <c r="G59" s="86"/>
      <c r="H59" s="81"/>
      <c r="I59" s="88"/>
      <c r="J59" s="81"/>
    </row>
    <row r="60" spans="1:10" ht="23.25">
      <c r="A60" s="85"/>
      <c r="B60" s="320" t="s">
        <v>111</v>
      </c>
      <c r="C60" s="98"/>
      <c r="D60" s="98"/>
      <c r="E60" s="98"/>
      <c r="F60" s="98"/>
      <c r="G60" s="98"/>
      <c r="H60" s="81"/>
      <c r="I60" s="99"/>
      <c r="J60" s="81"/>
    </row>
    <row r="61" spans="1:10" ht="23.25">
      <c r="A61" s="85"/>
      <c r="B61" s="98" t="s">
        <v>487</v>
      </c>
      <c r="C61" s="98"/>
      <c r="D61" s="86"/>
      <c r="E61" s="86"/>
      <c r="F61" s="86"/>
      <c r="G61" s="86"/>
      <c r="H61" s="81"/>
      <c r="I61" s="88">
        <v>83972</v>
      </c>
      <c r="J61" s="81"/>
    </row>
    <row r="62" spans="1:10" ht="23.25">
      <c r="A62" s="85"/>
      <c r="B62" s="86"/>
      <c r="C62" s="98"/>
      <c r="D62" s="86"/>
      <c r="E62" s="86"/>
      <c r="F62" s="86"/>
      <c r="G62" s="86"/>
      <c r="H62" s="81"/>
      <c r="I62" s="88"/>
      <c r="J62" s="81"/>
    </row>
    <row r="63" spans="1:10" ht="23.25">
      <c r="A63" s="85"/>
      <c r="B63" s="86"/>
      <c r="C63" s="98"/>
      <c r="D63" s="86"/>
      <c r="E63" s="86"/>
      <c r="F63" s="86"/>
      <c r="G63" s="86"/>
      <c r="H63" s="81"/>
      <c r="I63" s="88"/>
      <c r="J63" s="81"/>
    </row>
    <row r="64" spans="1:10" ht="23.25">
      <c r="A64" s="85"/>
      <c r="B64" s="86"/>
      <c r="C64" s="98"/>
      <c r="D64" s="86"/>
      <c r="E64" s="86"/>
      <c r="F64" s="86"/>
      <c r="G64" s="86"/>
      <c r="H64" s="81"/>
      <c r="I64" s="88"/>
      <c r="J64" s="81"/>
    </row>
    <row r="65" spans="1:10" ht="23.25">
      <c r="A65" s="85"/>
      <c r="B65" s="86"/>
      <c r="C65" s="86"/>
      <c r="D65" s="86"/>
      <c r="E65" s="86"/>
      <c r="F65" s="86"/>
      <c r="G65" s="86"/>
      <c r="H65" s="81"/>
      <c r="I65" s="88"/>
      <c r="J65" s="81"/>
    </row>
    <row r="66" spans="1:10" ht="23.25">
      <c r="A66" s="85" t="s">
        <v>354</v>
      </c>
      <c r="B66" s="86"/>
      <c r="C66" s="86"/>
      <c r="D66" s="320" t="str">
        <f>E42</f>
        <v>วันที่  30  พฤศจิกายน  2552</v>
      </c>
      <c r="E66" s="86"/>
      <c r="F66" s="86"/>
      <c r="G66" s="86"/>
      <c r="H66" s="81"/>
      <c r="I66" s="325">
        <f>I42-I61</f>
        <v>0</v>
      </c>
      <c r="J66" s="81"/>
    </row>
    <row r="67" spans="1:10" ht="8.25" customHeight="1">
      <c r="A67" s="82"/>
      <c r="B67" s="83"/>
      <c r="C67" s="83"/>
      <c r="D67" s="83"/>
      <c r="E67" s="83"/>
      <c r="F67" s="86"/>
      <c r="G67" s="86"/>
      <c r="H67" s="81"/>
      <c r="I67" s="83"/>
      <c r="J67" s="84"/>
    </row>
    <row r="68" spans="1:10" ht="30" customHeight="1">
      <c r="A68" s="323" t="s">
        <v>110</v>
      </c>
      <c r="B68" s="86"/>
      <c r="C68" s="86"/>
      <c r="D68" s="86"/>
      <c r="E68" s="86"/>
      <c r="F68" s="315" t="s">
        <v>355</v>
      </c>
      <c r="G68" s="316"/>
      <c r="H68" s="93"/>
      <c r="I68" s="93"/>
      <c r="J68" s="80"/>
    </row>
    <row r="69" spans="1:10" ht="30" customHeight="1">
      <c r="A69" s="85"/>
      <c r="B69" s="86"/>
      <c r="C69" s="86"/>
      <c r="D69" s="86"/>
      <c r="E69" s="86"/>
      <c r="F69" s="85"/>
      <c r="G69" s="86"/>
      <c r="H69" s="86"/>
      <c r="I69" s="86"/>
      <c r="J69" s="81"/>
    </row>
    <row r="70" spans="1:10" ht="22.5" customHeight="1">
      <c r="A70" s="85"/>
      <c r="B70" s="86"/>
      <c r="C70" s="86"/>
      <c r="D70" s="86"/>
      <c r="E70" s="86"/>
      <c r="F70" s="85"/>
      <c r="G70" s="86"/>
      <c r="H70" s="86"/>
      <c r="I70" s="86"/>
      <c r="J70" s="81"/>
    </row>
    <row r="71" spans="1:10" ht="23.25">
      <c r="A71" s="85"/>
      <c r="B71" s="86"/>
      <c r="C71" s="86"/>
      <c r="D71" s="86"/>
      <c r="E71" s="86"/>
      <c r="F71" s="85"/>
      <c r="G71" s="86"/>
      <c r="H71" s="86"/>
      <c r="I71" s="86"/>
      <c r="J71" s="81"/>
    </row>
    <row r="72" spans="1:10" ht="23.25">
      <c r="A72" s="82"/>
      <c r="B72" s="83"/>
      <c r="C72" s="83"/>
      <c r="D72" s="83"/>
      <c r="E72" s="83"/>
      <c r="F72" s="82"/>
      <c r="G72" s="83"/>
      <c r="H72" s="83"/>
      <c r="I72" s="83"/>
      <c r="J72" s="84"/>
    </row>
    <row r="73" spans="9:10" ht="23.25">
      <c r="I73" s="467" t="s">
        <v>100</v>
      </c>
      <c r="J73" s="467"/>
    </row>
    <row r="74" spans="1:10" ht="28.5" customHeight="1">
      <c r="A74" s="459" t="s">
        <v>1</v>
      </c>
      <c r="B74" s="460"/>
      <c r="C74" s="460"/>
      <c r="D74" s="460"/>
      <c r="E74" s="460"/>
      <c r="F74" s="461"/>
      <c r="G74" s="315" t="s">
        <v>351</v>
      </c>
      <c r="H74" s="316"/>
      <c r="I74" s="316"/>
      <c r="J74" s="80"/>
    </row>
    <row r="75" spans="1:10" ht="24" customHeight="1">
      <c r="A75" s="462" t="s">
        <v>101</v>
      </c>
      <c r="B75" s="463"/>
      <c r="C75" s="463"/>
      <c r="D75" s="463"/>
      <c r="E75" s="463"/>
      <c r="F75" s="463"/>
      <c r="G75" s="317" t="s">
        <v>356</v>
      </c>
      <c r="H75" s="318"/>
      <c r="I75" s="319"/>
      <c r="J75" s="81"/>
    </row>
    <row r="76" spans="1:10" ht="8.25" customHeight="1">
      <c r="A76" s="82"/>
      <c r="B76" s="83"/>
      <c r="C76" s="83"/>
      <c r="D76" s="83"/>
      <c r="E76" s="83"/>
      <c r="F76" s="83"/>
      <c r="G76" s="82"/>
      <c r="H76" s="83"/>
      <c r="I76" s="83"/>
      <c r="J76" s="84"/>
    </row>
    <row r="77" spans="1:10" ht="28.5" customHeight="1">
      <c r="A77" s="85" t="s">
        <v>305</v>
      </c>
      <c r="B77" s="86"/>
      <c r="C77" s="86"/>
      <c r="D77" s="86"/>
      <c r="E77" s="320" t="s">
        <v>380</v>
      </c>
      <c r="F77" s="86"/>
      <c r="G77" s="86"/>
      <c r="H77" s="80" t="s">
        <v>102</v>
      </c>
      <c r="I77" s="321">
        <v>366281.04</v>
      </c>
      <c r="J77" s="322" t="s">
        <v>350</v>
      </c>
    </row>
    <row r="78" spans="1:10" ht="23.25">
      <c r="A78" s="323" t="s">
        <v>112</v>
      </c>
      <c r="B78" s="86"/>
      <c r="C78" s="86"/>
      <c r="D78" s="86"/>
      <c r="E78" s="86"/>
      <c r="F78" s="86"/>
      <c r="G78" s="86"/>
      <c r="H78" s="81"/>
      <c r="I78" s="88"/>
      <c r="J78" s="89"/>
    </row>
    <row r="79" spans="1:10" ht="8.25" customHeight="1">
      <c r="A79" s="85"/>
      <c r="B79" s="86"/>
      <c r="C79" s="86"/>
      <c r="D79" s="86"/>
      <c r="E79" s="86"/>
      <c r="F79" s="86"/>
      <c r="G79" s="86"/>
      <c r="H79" s="81"/>
      <c r="I79" s="88"/>
      <c r="J79" s="89"/>
    </row>
    <row r="80" spans="1:10" ht="23.25">
      <c r="A80" s="85"/>
      <c r="B80" s="464" t="s">
        <v>103</v>
      </c>
      <c r="C80" s="463"/>
      <c r="D80" s="464" t="s">
        <v>104</v>
      </c>
      <c r="E80" s="464"/>
      <c r="F80" s="464" t="s">
        <v>105</v>
      </c>
      <c r="G80" s="464"/>
      <c r="H80" s="81"/>
      <c r="I80" s="88"/>
      <c r="J80" s="81"/>
    </row>
    <row r="81" spans="1:10" ht="23.25">
      <c r="A81" s="85"/>
      <c r="B81" s="97"/>
      <c r="C81" s="97"/>
      <c r="D81" s="97"/>
      <c r="E81" s="97"/>
      <c r="F81" s="95"/>
      <c r="G81" s="95"/>
      <c r="H81" s="81"/>
      <c r="I81" s="88"/>
      <c r="J81" s="81"/>
    </row>
    <row r="82" spans="1:10" ht="23.25">
      <c r="A82" s="85"/>
      <c r="B82" s="96"/>
      <c r="C82" s="91"/>
      <c r="D82" s="96"/>
      <c r="E82" s="96"/>
      <c r="F82" s="96"/>
      <c r="G82" s="96"/>
      <c r="H82" s="81"/>
      <c r="I82" s="88"/>
      <c r="J82" s="81"/>
    </row>
    <row r="83" spans="1:10" ht="23.25">
      <c r="A83" s="85"/>
      <c r="B83" s="96"/>
      <c r="C83" s="91"/>
      <c r="D83" s="96"/>
      <c r="E83" s="96"/>
      <c r="F83" s="96"/>
      <c r="G83" s="96"/>
      <c r="H83" s="81"/>
      <c r="I83" s="88"/>
      <c r="J83" s="81"/>
    </row>
    <row r="84" spans="1:10" ht="23.25">
      <c r="A84" s="85"/>
      <c r="B84" s="96"/>
      <c r="C84" s="91"/>
      <c r="D84" s="96"/>
      <c r="E84" s="96"/>
      <c r="F84" s="96"/>
      <c r="G84" s="96"/>
      <c r="H84" s="81"/>
      <c r="I84" s="88"/>
      <c r="J84" s="81"/>
    </row>
    <row r="85" spans="1:10" ht="25.5" customHeight="1">
      <c r="A85" s="323" t="s">
        <v>113</v>
      </c>
      <c r="B85" s="86"/>
      <c r="C85" s="86"/>
      <c r="D85" s="86"/>
      <c r="E85" s="86"/>
      <c r="F85" s="86"/>
      <c r="G85" s="86"/>
      <c r="H85" s="81"/>
      <c r="I85" s="88"/>
      <c r="J85" s="81"/>
    </row>
    <row r="86" spans="1:10" ht="8.25" customHeight="1">
      <c r="A86" s="85"/>
      <c r="B86" s="86"/>
      <c r="C86" s="86"/>
      <c r="D86" s="86"/>
      <c r="E86" s="86"/>
      <c r="F86" s="86"/>
      <c r="G86" s="86"/>
      <c r="H86" s="81"/>
      <c r="I86" s="88"/>
      <c r="J86" s="81"/>
    </row>
    <row r="87" spans="1:10" ht="23.25">
      <c r="A87" s="85"/>
      <c r="B87" s="464" t="s">
        <v>106</v>
      </c>
      <c r="C87" s="464"/>
      <c r="D87" s="464" t="s">
        <v>107</v>
      </c>
      <c r="E87" s="464"/>
      <c r="F87" s="464" t="s">
        <v>105</v>
      </c>
      <c r="G87" s="464"/>
      <c r="H87" s="81"/>
      <c r="I87" s="88"/>
      <c r="J87" s="81"/>
    </row>
    <row r="88" spans="1:10" ht="23.25">
      <c r="A88" s="85"/>
      <c r="B88" s="100"/>
      <c r="C88" s="100"/>
      <c r="D88" s="100"/>
      <c r="E88" s="100"/>
      <c r="F88" s="100"/>
      <c r="G88" s="100"/>
      <c r="H88" s="81"/>
      <c r="I88" s="88"/>
      <c r="J88" s="81"/>
    </row>
    <row r="89" spans="1:10" ht="23.25">
      <c r="A89" s="85"/>
      <c r="B89" s="100"/>
      <c r="C89" s="100"/>
      <c r="D89" s="100"/>
      <c r="E89" s="100"/>
      <c r="F89" s="100"/>
      <c r="G89" s="100"/>
      <c r="H89" s="81"/>
      <c r="I89" s="88"/>
      <c r="J89" s="81"/>
    </row>
    <row r="90" spans="1:10" ht="23.25">
      <c r="A90" s="85"/>
      <c r="B90" s="100"/>
      <c r="C90" s="100"/>
      <c r="D90" s="100"/>
      <c r="E90" s="100"/>
      <c r="F90" s="100"/>
      <c r="G90" s="100"/>
      <c r="H90" s="81"/>
      <c r="I90" s="88"/>
      <c r="J90" s="81"/>
    </row>
    <row r="91" spans="1:10" ht="23.25">
      <c r="A91" s="85"/>
      <c r="B91" s="100"/>
      <c r="C91" s="100"/>
      <c r="D91" s="97"/>
      <c r="E91" s="97"/>
      <c r="F91" s="95"/>
      <c r="G91" s="95"/>
      <c r="H91" s="81"/>
      <c r="I91" s="88"/>
      <c r="J91" s="81"/>
    </row>
    <row r="92" spans="1:10" ht="23.25">
      <c r="A92" s="85"/>
      <c r="B92" s="100"/>
      <c r="C92" s="100"/>
      <c r="D92" s="97"/>
      <c r="E92" s="97"/>
      <c r="F92" s="95"/>
      <c r="G92" s="95"/>
      <c r="H92" s="81"/>
      <c r="I92" s="88"/>
      <c r="J92" s="81"/>
    </row>
    <row r="93" spans="1:10" ht="23.25">
      <c r="A93" s="85"/>
      <c r="B93" s="100"/>
      <c r="C93" s="100"/>
      <c r="D93" s="97"/>
      <c r="E93" s="97"/>
      <c r="F93" s="95"/>
      <c r="G93" s="95"/>
      <c r="H93" s="81"/>
      <c r="I93" s="88"/>
      <c r="J93" s="81"/>
    </row>
    <row r="94" spans="1:10" ht="23.25">
      <c r="A94" s="85"/>
      <c r="B94" s="97"/>
      <c r="C94" s="97"/>
      <c r="D94" s="97"/>
      <c r="E94" s="97"/>
      <c r="F94" s="97"/>
      <c r="G94" s="97"/>
      <c r="H94" s="81"/>
      <c r="I94" s="88"/>
      <c r="J94" s="81"/>
    </row>
    <row r="95" spans="1:10" ht="23.25">
      <c r="A95" s="323" t="s">
        <v>353</v>
      </c>
      <c r="B95" s="86"/>
      <c r="C95" s="86"/>
      <c r="D95" s="86"/>
      <c r="E95" s="86"/>
      <c r="F95" s="86"/>
      <c r="G95" s="86"/>
      <c r="H95" s="81"/>
      <c r="I95" s="88"/>
      <c r="J95" s="81"/>
    </row>
    <row r="96" spans="1:10" ht="27" customHeight="1">
      <c r="A96" s="92" t="s">
        <v>109</v>
      </c>
      <c r="B96" s="86"/>
      <c r="C96" s="86"/>
      <c r="D96" s="86"/>
      <c r="E96" s="86"/>
      <c r="F96" s="86"/>
      <c r="G96" s="86"/>
      <c r="H96" s="81"/>
      <c r="I96" s="88"/>
      <c r="J96" s="81"/>
    </row>
    <row r="97" spans="1:10" ht="23.25">
      <c r="A97" s="85"/>
      <c r="B97" s="320" t="s">
        <v>111</v>
      </c>
      <c r="C97" s="98" t="s">
        <v>381</v>
      </c>
      <c r="D97" s="98"/>
      <c r="E97" s="98"/>
      <c r="F97" s="98"/>
      <c r="G97" s="98"/>
      <c r="H97" s="81"/>
      <c r="I97" s="88">
        <v>913.42</v>
      </c>
      <c r="J97" s="81"/>
    </row>
    <row r="98" spans="1:10" ht="23.25">
      <c r="A98" s="85"/>
      <c r="B98" s="86"/>
      <c r="C98" s="86"/>
      <c r="D98" s="86"/>
      <c r="E98" s="86"/>
      <c r="F98" s="86"/>
      <c r="G98" s="86"/>
      <c r="H98" s="81"/>
      <c r="I98" s="88"/>
      <c r="J98" s="81"/>
    </row>
    <row r="99" spans="1:10" ht="23.25">
      <c r="A99" s="85"/>
      <c r="B99" s="86"/>
      <c r="C99" s="86"/>
      <c r="D99" s="86"/>
      <c r="E99" s="86"/>
      <c r="F99" s="86"/>
      <c r="G99" s="86"/>
      <c r="H99" s="81"/>
      <c r="I99" s="88"/>
      <c r="J99" s="81"/>
    </row>
    <row r="100" spans="1:10" ht="23.25">
      <c r="A100" s="85"/>
      <c r="B100" s="86"/>
      <c r="C100" s="86"/>
      <c r="D100" s="86"/>
      <c r="E100" s="86"/>
      <c r="F100" s="86"/>
      <c r="G100" s="86"/>
      <c r="H100" s="81"/>
      <c r="I100" s="88"/>
      <c r="J100" s="81"/>
    </row>
    <row r="101" spans="1:10" ht="23.25">
      <c r="A101" s="85"/>
      <c r="B101" s="86"/>
      <c r="C101" s="86"/>
      <c r="D101" s="86"/>
      <c r="E101" s="86"/>
      <c r="F101" s="86"/>
      <c r="G101" s="86"/>
      <c r="H101" s="81"/>
      <c r="I101" s="88"/>
      <c r="J101" s="81"/>
    </row>
    <row r="102" spans="1:10" ht="23.25">
      <c r="A102" s="85" t="s">
        <v>354</v>
      </c>
      <c r="B102" s="86"/>
      <c r="C102" s="86"/>
      <c r="D102" s="320" t="str">
        <f>E77</f>
        <v>วันที่  31  ตุลาคม  2552</v>
      </c>
      <c r="E102" s="86"/>
      <c r="F102" s="86"/>
      <c r="G102" s="86"/>
      <c r="H102" s="81"/>
      <c r="I102" s="325">
        <f>I77-I97</f>
        <v>365367.62</v>
      </c>
      <c r="J102" s="81"/>
    </row>
    <row r="103" spans="1:10" ht="8.25" customHeight="1">
      <c r="A103" s="82"/>
      <c r="B103" s="83"/>
      <c r="C103" s="83"/>
      <c r="D103" s="83"/>
      <c r="E103" s="83"/>
      <c r="F103" s="86"/>
      <c r="G103" s="86"/>
      <c r="H103" s="81"/>
      <c r="I103" s="83"/>
      <c r="J103" s="84"/>
    </row>
    <row r="104" spans="1:10" ht="30" customHeight="1">
      <c r="A104" s="323" t="s">
        <v>110</v>
      </c>
      <c r="B104" s="86"/>
      <c r="C104" s="86"/>
      <c r="D104" s="86"/>
      <c r="E104" s="86"/>
      <c r="F104" s="315" t="s">
        <v>355</v>
      </c>
      <c r="G104" s="316"/>
      <c r="H104" s="93"/>
      <c r="I104" s="93"/>
      <c r="J104" s="80"/>
    </row>
    <row r="105" spans="1:10" ht="30" customHeight="1">
      <c r="A105" s="85"/>
      <c r="B105" s="86"/>
      <c r="C105" s="86"/>
      <c r="D105" s="86"/>
      <c r="E105" s="86"/>
      <c r="F105" s="85"/>
      <c r="G105" s="86"/>
      <c r="H105" s="86"/>
      <c r="I105" s="86"/>
      <c r="J105" s="81"/>
    </row>
    <row r="106" spans="1:10" ht="23.25">
      <c r="A106" s="85"/>
      <c r="B106" s="86"/>
      <c r="C106" s="86"/>
      <c r="D106" s="86"/>
      <c r="E106" s="86"/>
      <c r="F106" s="85"/>
      <c r="G106" s="86"/>
      <c r="H106" s="86"/>
      <c r="I106" s="86"/>
      <c r="J106" s="81"/>
    </row>
    <row r="107" spans="1:10" ht="23.25">
      <c r="A107" s="82"/>
      <c r="B107" s="83"/>
      <c r="C107" s="83"/>
      <c r="D107" s="83"/>
      <c r="E107" s="83"/>
      <c r="F107" s="82"/>
      <c r="G107" s="83"/>
      <c r="H107" s="83"/>
      <c r="I107" s="83"/>
      <c r="J107" s="84"/>
    </row>
    <row r="108" spans="1:10" s="86" customFormat="1" ht="23.25">
      <c r="A108" s="79"/>
      <c r="B108" s="79"/>
      <c r="C108" s="79"/>
      <c r="D108" s="79"/>
      <c r="E108" s="79"/>
      <c r="F108" s="79"/>
      <c r="G108" s="79"/>
      <c r="H108" s="79"/>
      <c r="I108" s="467" t="s">
        <v>100</v>
      </c>
      <c r="J108" s="467"/>
    </row>
    <row r="109" spans="1:10" s="86" customFormat="1" ht="23.25">
      <c r="A109" s="459" t="s">
        <v>1</v>
      </c>
      <c r="B109" s="460"/>
      <c r="C109" s="460"/>
      <c r="D109" s="460"/>
      <c r="E109" s="460"/>
      <c r="F109" s="461"/>
      <c r="G109" s="315" t="s">
        <v>357</v>
      </c>
      <c r="H109" s="316"/>
      <c r="I109" s="316"/>
      <c r="J109" s="80"/>
    </row>
    <row r="110" spans="1:10" s="86" customFormat="1" ht="23.25">
      <c r="A110" s="462" t="s">
        <v>101</v>
      </c>
      <c r="B110" s="463"/>
      <c r="C110" s="463"/>
      <c r="D110" s="463"/>
      <c r="E110" s="463"/>
      <c r="F110" s="463"/>
      <c r="G110" s="317" t="s">
        <v>358</v>
      </c>
      <c r="H110" s="318"/>
      <c r="I110" s="319"/>
      <c r="J110" s="81"/>
    </row>
    <row r="111" spans="1:10" s="86" customFormat="1" ht="9" customHeight="1">
      <c r="A111" s="82"/>
      <c r="B111" s="83"/>
      <c r="C111" s="83"/>
      <c r="D111" s="83"/>
      <c r="E111" s="83"/>
      <c r="F111" s="83"/>
      <c r="G111" s="82"/>
      <c r="H111" s="83"/>
      <c r="I111" s="83"/>
      <c r="J111" s="84"/>
    </row>
    <row r="112" spans="1:10" s="86" customFormat="1" ht="23.25">
      <c r="A112" s="85" t="s">
        <v>305</v>
      </c>
      <c r="E112" s="320" t="s">
        <v>343</v>
      </c>
      <c r="H112" s="80" t="s">
        <v>102</v>
      </c>
      <c r="I112" s="321">
        <v>1728003.5</v>
      </c>
      <c r="J112" s="327" t="s">
        <v>350</v>
      </c>
    </row>
    <row r="113" spans="1:10" s="86" customFormat="1" ht="23.25">
      <c r="A113" s="323" t="s">
        <v>112</v>
      </c>
      <c r="H113" s="81"/>
      <c r="I113" s="88"/>
      <c r="J113" s="89"/>
    </row>
    <row r="114" spans="1:10" s="86" customFormat="1" ht="9" customHeight="1">
      <c r="A114" s="85"/>
      <c r="H114" s="81"/>
      <c r="I114" s="88"/>
      <c r="J114" s="89"/>
    </row>
    <row r="115" spans="1:10" s="86" customFormat="1" ht="23.25">
      <c r="A115" s="85"/>
      <c r="B115" s="464" t="s">
        <v>103</v>
      </c>
      <c r="C115" s="463"/>
      <c r="D115" s="464" t="s">
        <v>104</v>
      </c>
      <c r="E115" s="464"/>
      <c r="F115" s="464" t="s">
        <v>105</v>
      </c>
      <c r="G115" s="464"/>
      <c r="H115" s="81"/>
      <c r="I115" s="88"/>
      <c r="J115" s="81"/>
    </row>
    <row r="116" spans="1:10" s="86" customFormat="1" ht="23.25">
      <c r="A116" s="85"/>
      <c r="B116" s="97"/>
      <c r="C116" s="97"/>
      <c r="D116" s="97"/>
      <c r="E116" s="97"/>
      <c r="F116" s="95"/>
      <c r="G116" s="95"/>
      <c r="H116" s="81"/>
      <c r="I116" s="88"/>
      <c r="J116" s="81"/>
    </row>
    <row r="117" spans="1:10" s="86" customFormat="1" ht="23.25">
      <c r="A117" s="85"/>
      <c r="B117" s="96"/>
      <c r="C117" s="91"/>
      <c r="D117" s="96"/>
      <c r="E117" s="96"/>
      <c r="F117" s="96"/>
      <c r="G117" s="96"/>
      <c r="H117" s="81"/>
      <c r="I117" s="88"/>
      <c r="J117" s="81"/>
    </row>
    <row r="118" spans="1:10" s="86" customFormat="1" ht="23.25">
      <c r="A118" s="85"/>
      <c r="B118" s="96"/>
      <c r="C118" s="91"/>
      <c r="D118" s="96"/>
      <c r="E118" s="96"/>
      <c r="F118" s="96"/>
      <c r="G118" s="96"/>
      <c r="H118" s="81"/>
      <c r="I118" s="88"/>
      <c r="J118" s="81"/>
    </row>
    <row r="119" spans="1:10" s="86" customFormat="1" ht="23.25">
      <c r="A119" s="85"/>
      <c r="B119" s="96"/>
      <c r="C119" s="91"/>
      <c r="D119" s="96"/>
      <c r="E119" s="96"/>
      <c r="F119" s="96"/>
      <c r="G119" s="96"/>
      <c r="H119" s="81"/>
      <c r="I119" s="88"/>
      <c r="J119" s="81"/>
    </row>
    <row r="120" spans="1:10" s="86" customFormat="1" ht="23.25">
      <c r="A120" s="323" t="s">
        <v>113</v>
      </c>
      <c r="H120" s="81"/>
      <c r="I120" s="88"/>
      <c r="J120" s="81"/>
    </row>
    <row r="121" spans="1:10" s="86" customFormat="1" ht="9" customHeight="1">
      <c r="A121" s="85"/>
      <c r="H121" s="81"/>
      <c r="I121" s="88"/>
      <c r="J121" s="81"/>
    </row>
    <row r="122" spans="1:10" s="86" customFormat="1" ht="23.25">
      <c r="A122" s="85"/>
      <c r="B122" s="464" t="s">
        <v>106</v>
      </c>
      <c r="C122" s="464"/>
      <c r="D122" s="464" t="s">
        <v>107</v>
      </c>
      <c r="E122" s="464"/>
      <c r="F122" s="464" t="s">
        <v>105</v>
      </c>
      <c r="G122" s="464"/>
      <c r="H122" s="81"/>
      <c r="I122" s="88"/>
      <c r="J122" s="81"/>
    </row>
    <row r="123" spans="1:10" s="86" customFormat="1" ht="23.25">
      <c r="A123" s="85"/>
      <c r="B123" s="100"/>
      <c r="C123" s="100"/>
      <c r="D123" s="100"/>
      <c r="E123" s="100"/>
      <c r="F123" s="100"/>
      <c r="G123" s="100"/>
      <c r="H123" s="81"/>
      <c r="I123" s="88"/>
      <c r="J123" s="81"/>
    </row>
    <row r="124" spans="1:10" s="86" customFormat="1" ht="30" customHeight="1">
      <c r="A124" s="85"/>
      <c r="B124" s="100"/>
      <c r="C124" s="100"/>
      <c r="D124" s="100"/>
      <c r="E124" s="100"/>
      <c r="F124" s="100"/>
      <c r="G124" s="100"/>
      <c r="H124" s="81"/>
      <c r="I124" s="88"/>
      <c r="J124" s="81"/>
    </row>
    <row r="125" spans="1:10" s="86" customFormat="1" ht="23.25">
      <c r="A125" s="85"/>
      <c r="B125" s="100"/>
      <c r="C125" s="100"/>
      <c r="D125" s="100"/>
      <c r="E125" s="100"/>
      <c r="F125" s="100"/>
      <c r="G125" s="100"/>
      <c r="H125" s="81"/>
      <c r="I125" s="88"/>
      <c r="J125" s="81"/>
    </row>
    <row r="126" spans="1:10" s="86" customFormat="1" ht="23.25">
      <c r="A126" s="85"/>
      <c r="B126" s="100"/>
      <c r="C126" s="100"/>
      <c r="D126" s="97"/>
      <c r="E126" s="97"/>
      <c r="F126" s="95"/>
      <c r="G126" s="95"/>
      <c r="H126" s="81"/>
      <c r="I126" s="88"/>
      <c r="J126" s="81"/>
    </row>
    <row r="127" spans="1:10" s="86" customFormat="1" ht="23.25">
      <c r="A127" s="85"/>
      <c r="B127" s="100"/>
      <c r="C127" s="100"/>
      <c r="D127" s="97"/>
      <c r="E127" s="97"/>
      <c r="F127" s="95"/>
      <c r="G127" s="95"/>
      <c r="H127" s="81"/>
      <c r="I127" s="88"/>
      <c r="J127" s="81"/>
    </row>
    <row r="128" spans="1:10" s="86" customFormat="1" ht="23.25">
      <c r="A128" s="85"/>
      <c r="B128" s="100"/>
      <c r="C128" s="100"/>
      <c r="D128" s="97"/>
      <c r="E128" s="97"/>
      <c r="F128" s="95"/>
      <c r="G128" s="95"/>
      <c r="H128" s="81"/>
      <c r="I128" s="88"/>
      <c r="J128" s="81"/>
    </row>
    <row r="129" spans="1:10" s="86" customFormat="1" ht="23.25">
      <c r="A129" s="85"/>
      <c r="B129" s="97"/>
      <c r="C129" s="97"/>
      <c r="D129" s="97"/>
      <c r="E129" s="97"/>
      <c r="F129" s="97"/>
      <c r="G129" s="97"/>
      <c r="H129" s="81"/>
      <c r="I129" s="88"/>
      <c r="J129" s="81"/>
    </row>
    <row r="130" spans="1:10" s="86" customFormat="1" ht="23.25">
      <c r="A130" s="323" t="s">
        <v>353</v>
      </c>
      <c r="H130" s="81"/>
      <c r="I130" s="88"/>
      <c r="J130" s="81"/>
    </row>
    <row r="131" spans="1:10" s="86" customFormat="1" ht="23.25">
      <c r="A131" s="92" t="s">
        <v>109</v>
      </c>
      <c r="H131" s="81"/>
      <c r="I131" s="88"/>
      <c r="J131" s="81"/>
    </row>
    <row r="132" spans="1:10" s="86" customFormat="1" ht="23.25" customHeight="1">
      <c r="A132" s="85"/>
      <c r="B132" s="320" t="s">
        <v>111</v>
      </c>
      <c r="C132" s="98" t="s">
        <v>344</v>
      </c>
      <c r="D132" s="98"/>
      <c r="E132" s="98"/>
      <c r="F132" s="98"/>
      <c r="G132" s="98"/>
      <c r="H132" s="81"/>
      <c r="I132" s="88">
        <v>40170.43</v>
      </c>
      <c r="J132" s="81"/>
    </row>
    <row r="133" spans="1:10" s="86" customFormat="1" ht="23.25">
      <c r="A133" s="85"/>
      <c r="H133" s="81"/>
      <c r="I133" s="88"/>
      <c r="J133" s="81"/>
    </row>
    <row r="134" spans="1:10" s="86" customFormat="1" ht="23.25">
      <c r="A134" s="85"/>
      <c r="H134" s="81"/>
      <c r="I134" s="88"/>
      <c r="J134" s="81"/>
    </row>
    <row r="135" spans="1:10" s="86" customFormat="1" ht="23.25">
      <c r="A135" s="85"/>
      <c r="H135" s="81"/>
      <c r="I135" s="88"/>
      <c r="J135" s="81"/>
    </row>
    <row r="136" spans="1:10" s="86" customFormat="1" ht="23.25">
      <c r="A136" s="85"/>
      <c r="H136" s="81"/>
      <c r="I136" s="88"/>
      <c r="J136" s="81"/>
    </row>
    <row r="137" spans="1:10" s="86" customFormat="1" ht="23.25">
      <c r="A137" s="85" t="s">
        <v>354</v>
      </c>
      <c r="D137" s="320" t="str">
        <f>E112</f>
        <v>วันที่  28  กุมภาพันธ์  2552</v>
      </c>
      <c r="H137" s="81"/>
      <c r="I137" s="325">
        <f>I112-I132</f>
        <v>1687833.07</v>
      </c>
      <c r="J137" s="81"/>
    </row>
    <row r="138" spans="1:10" s="86" customFormat="1" ht="9.75" customHeight="1">
      <c r="A138" s="82"/>
      <c r="B138" s="83"/>
      <c r="C138" s="83"/>
      <c r="D138" s="83"/>
      <c r="E138" s="83"/>
      <c r="H138" s="81"/>
      <c r="I138" s="83"/>
      <c r="J138" s="84"/>
    </row>
    <row r="139" spans="1:10" s="86" customFormat="1" ht="23.25">
      <c r="A139" s="323" t="s">
        <v>110</v>
      </c>
      <c r="F139" s="315" t="s">
        <v>355</v>
      </c>
      <c r="G139" s="316"/>
      <c r="H139" s="93"/>
      <c r="I139" s="93"/>
      <c r="J139" s="80"/>
    </row>
    <row r="140" spans="1:10" s="86" customFormat="1" ht="23.25">
      <c r="A140" s="85"/>
      <c r="F140" s="85"/>
      <c r="J140" s="81"/>
    </row>
    <row r="141" spans="1:10" s="86" customFormat="1" ht="23.25">
      <c r="A141" s="85"/>
      <c r="F141" s="85"/>
      <c r="J141" s="81"/>
    </row>
    <row r="142" spans="1:10" s="86" customFormat="1" ht="23.25">
      <c r="A142" s="85"/>
      <c r="F142" s="85"/>
      <c r="J142" s="81"/>
    </row>
    <row r="143" spans="1:10" s="86" customFormat="1" ht="23.25">
      <c r="A143" s="82"/>
      <c r="B143" s="83"/>
      <c r="C143" s="83"/>
      <c r="D143" s="83"/>
      <c r="E143" s="83"/>
      <c r="F143" s="82"/>
      <c r="G143" s="83"/>
      <c r="H143" s="83"/>
      <c r="I143" s="83"/>
      <c r="J143" s="84"/>
    </row>
    <row r="144" s="86" customFormat="1" ht="23.25"/>
    <row r="145" s="86" customFormat="1" ht="23.25"/>
    <row r="146" s="86" customFormat="1" ht="23.25"/>
    <row r="147" s="86" customFormat="1" ht="23.25"/>
    <row r="148" s="86" customFormat="1" ht="23.25"/>
    <row r="149" s="86" customFormat="1" ht="23.25"/>
    <row r="150" s="86" customFormat="1" ht="23.25"/>
    <row r="151" s="86" customFormat="1" ht="23.25"/>
    <row r="152" s="86" customFormat="1" ht="23.25"/>
    <row r="153" s="86" customFormat="1" ht="23.25"/>
    <row r="154" s="86" customFormat="1" ht="23.25"/>
    <row r="155" s="86" customFormat="1" ht="23.25"/>
    <row r="156" s="86" customFormat="1" ht="23.25"/>
    <row r="157" s="86" customFormat="1" ht="23.25"/>
    <row r="158" s="86" customFormat="1" ht="23.25"/>
    <row r="159" s="86" customFormat="1" ht="23.25"/>
    <row r="160" s="86" customFormat="1" ht="23.25"/>
    <row r="161" s="86" customFormat="1" ht="23.25"/>
    <row r="162" s="86" customFormat="1" ht="23.25"/>
    <row r="163" s="86" customFormat="1" ht="23.25"/>
    <row r="164" s="86" customFormat="1" ht="23.25"/>
    <row r="165" s="86" customFormat="1" ht="23.25"/>
    <row r="166" s="86" customFormat="1" ht="23.25"/>
    <row r="167" s="86" customFormat="1" ht="23.25"/>
    <row r="168" s="86" customFormat="1" ht="23.25"/>
    <row r="169" s="86" customFormat="1" ht="23.25"/>
    <row r="170" s="86" customFormat="1" ht="23.25"/>
    <row r="171" s="86" customFormat="1" ht="23.25"/>
    <row r="172" s="86" customFormat="1" ht="23.25"/>
    <row r="173" s="86" customFormat="1" ht="23.25"/>
    <row r="174" s="86" customFormat="1" ht="23.25"/>
    <row r="175" s="86" customFormat="1" ht="23.25"/>
    <row r="176" s="86" customFormat="1" ht="23.25"/>
    <row r="177" s="86" customFormat="1" ht="23.25"/>
    <row r="178" s="86" customFormat="1" ht="23.25"/>
    <row r="179" s="86" customFormat="1" ht="23.25"/>
    <row r="180" s="86" customFormat="1" ht="23.25"/>
    <row r="181" s="86" customFormat="1" ht="23.25"/>
    <row r="182" s="86" customFormat="1" ht="23.25"/>
    <row r="183" s="86" customFormat="1" ht="23.25"/>
    <row r="184" s="86" customFormat="1" ht="23.25"/>
    <row r="185" s="86" customFormat="1" ht="23.25"/>
    <row r="186" s="86" customFormat="1" ht="23.25"/>
    <row r="187" s="86" customFormat="1" ht="23.25"/>
    <row r="188" s="86" customFormat="1" ht="23.25"/>
    <row r="189" s="86" customFormat="1" ht="23.25"/>
    <row r="190" s="86" customFormat="1" ht="23.25"/>
    <row r="191" s="86" customFormat="1" ht="23.25"/>
  </sheetData>
  <mergeCells count="81">
    <mergeCell ref="A2:F2"/>
    <mergeCell ref="F14:G14"/>
    <mergeCell ref="B14:C14"/>
    <mergeCell ref="D14:E14"/>
    <mergeCell ref="B10:C10"/>
    <mergeCell ref="D10:E10"/>
    <mergeCell ref="B13:C13"/>
    <mergeCell ref="A3:F3"/>
    <mergeCell ref="F13:G13"/>
    <mergeCell ref="D8:E8"/>
    <mergeCell ref="B8:C8"/>
    <mergeCell ref="B18:C18"/>
    <mergeCell ref="D18:E18"/>
    <mergeCell ref="D17:E17"/>
    <mergeCell ref="D13:E13"/>
    <mergeCell ref="B9:C9"/>
    <mergeCell ref="D9:E9"/>
    <mergeCell ref="B87:C87"/>
    <mergeCell ref="D87:E87"/>
    <mergeCell ref="F87:G87"/>
    <mergeCell ref="B52:C52"/>
    <mergeCell ref="D52:E52"/>
    <mergeCell ref="B80:C80"/>
    <mergeCell ref="B53:C53"/>
    <mergeCell ref="D53:E53"/>
    <mergeCell ref="I1:J1"/>
    <mergeCell ref="D51:E51"/>
    <mergeCell ref="F51:G51"/>
    <mergeCell ref="F45:G45"/>
    <mergeCell ref="A40:F40"/>
    <mergeCell ref="F8:G8"/>
    <mergeCell ref="F10:G10"/>
    <mergeCell ref="B51:C51"/>
    <mergeCell ref="B45:C45"/>
    <mergeCell ref="I38:J38"/>
    <mergeCell ref="A39:F39"/>
    <mergeCell ref="I108:J108"/>
    <mergeCell ref="F52:G52"/>
    <mergeCell ref="D80:E80"/>
    <mergeCell ref="F80:G80"/>
    <mergeCell ref="I73:J73"/>
    <mergeCell ref="A74:F74"/>
    <mergeCell ref="A75:F75"/>
    <mergeCell ref="F53:G53"/>
    <mergeCell ref="D45:E45"/>
    <mergeCell ref="A109:F109"/>
    <mergeCell ref="A110:F110"/>
    <mergeCell ref="B122:C122"/>
    <mergeCell ref="D122:E122"/>
    <mergeCell ref="F122:G122"/>
    <mergeCell ref="B115:C115"/>
    <mergeCell ref="D115:E115"/>
    <mergeCell ref="F115:G115"/>
    <mergeCell ref="F9:G9"/>
    <mergeCell ref="B19:C19"/>
    <mergeCell ref="B15:C15"/>
    <mergeCell ref="B16:C16"/>
    <mergeCell ref="B17:C17"/>
    <mergeCell ref="D15:E15"/>
    <mergeCell ref="D16:E16"/>
    <mergeCell ref="D19:E19"/>
    <mergeCell ref="F19:G19"/>
    <mergeCell ref="F15:G15"/>
    <mergeCell ref="B24:C24"/>
    <mergeCell ref="B20:C20"/>
    <mergeCell ref="B22:C22"/>
    <mergeCell ref="B23:C23"/>
    <mergeCell ref="B21:C21"/>
    <mergeCell ref="D21:E21"/>
    <mergeCell ref="F23:G23"/>
    <mergeCell ref="D24:E24"/>
    <mergeCell ref="F24:G24"/>
    <mergeCell ref="F21:G21"/>
    <mergeCell ref="F22:G22"/>
    <mergeCell ref="D22:E22"/>
    <mergeCell ref="D23:E23"/>
    <mergeCell ref="F16:G16"/>
    <mergeCell ref="F17:G17"/>
    <mergeCell ref="F18:G18"/>
    <mergeCell ref="D20:E20"/>
    <mergeCell ref="F20:G20"/>
  </mergeCells>
  <printOptions/>
  <pageMargins left="0.7874015748031497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2"/>
  <sheetViews>
    <sheetView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54.140625" style="13" customWidth="1"/>
    <col min="2" max="4" width="14.57421875" style="13" customWidth="1"/>
    <col min="5" max="5" width="16.140625" style="13" customWidth="1"/>
    <col min="6" max="16384" width="9.140625" style="13" customWidth="1"/>
  </cols>
  <sheetData>
    <row r="1" spans="1:4" ht="23.25">
      <c r="A1" s="410" t="s">
        <v>1</v>
      </c>
      <c r="B1" s="410"/>
      <c r="C1" s="410"/>
      <c r="D1" s="410"/>
    </row>
    <row r="2" spans="1:4" ht="23.25">
      <c r="A2" s="410" t="s">
        <v>376</v>
      </c>
      <c r="B2" s="410"/>
      <c r="C2" s="410"/>
      <c r="D2" s="410"/>
    </row>
    <row r="3" spans="1:4" ht="23.25">
      <c r="A3" s="410" t="str">
        <f>'รายจ่าย 3 ส่วน'!A3</f>
        <v>ตั้งแต่วันที่  1  ตุลาคม  2552  ถึงวันที่  30  พฤศจิกายน  2552</v>
      </c>
      <c r="B3" s="410"/>
      <c r="C3" s="410"/>
      <c r="D3" s="410"/>
    </row>
    <row r="4" spans="1:4" ht="23.25">
      <c r="A4" s="413"/>
      <c r="B4" s="414"/>
      <c r="C4" s="414"/>
      <c r="D4" s="414"/>
    </row>
    <row r="5" spans="1:4" ht="23.25">
      <c r="A5" s="2" t="s">
        <v>3</v>
      </c>
      <c r="B5" s="3" t="s">
        <v>4</v>
      </c>
      <c r="C5" s="4" t="s">
        <v>5</v>
      </c>
      <c r="D5" s="3" t="s">
        <v>4</v>
      </c>
    </row>
    <row r="6" spans="1:4" ht="23.25">
      <c r="A6" s="5"/>
      <c r="B6" s="6" t="s">
        <v>63</v>
      </c>
      <c r="C6" s="1" t="s">
        <v>7</v>
      </c>
      <c r="D6" s="6" t="s">
        <v>8</v>
      </c>
    </row>
    <row r="7" spans="1:4" s="257" customFormat="1" ht="21.75">
      <c r="A7" s="260" t="s">
        <v>383</v>
      </c>
      <c r="B7" s="256">
        <v>1000000</v>
      </c>
      <c r="C7" s="256">
        <v>0</v>
      </c>
      <c r="D7" s="256">
        <f>B7-C7</f>
        <v>1000000</v>
      </c>
    </row>
    <row r="8" spans="1:4" s="257" customFormat="1" ht="21.75">
      <c r="A8" s="260" t="s">
        <v>384</v>
      </c>
      <c r="B8" s="258"/>
      <c r="C8" s="259"/>
      <c r="D8" s="258"/>
    </row>
    <row r="9" spans="1:4" s="257" customFormat="1" ht="21.75">
      <c r="A9" s="260" t="s">
        <v>385</v>
      </c>
      <c r="B9" s="258">
        <v>801000</v>
      </c>
      <c r="C9" s="259">
        <v>265000</v>
      </c>
      <c r="D9" s="258">
        <f>B9-C9</f>
        <v>536000</v>
      </c>
    </row>
    <row r="10" spans="1:4" s="257" customFormat="1" ht="21.75">
      <c r="A10" s="260" t="s">
        <v>386</v>
      </c>
      <c r="B10" s="258"/>
      <c r="C10" s="259"/>
      <c r="D10" s="258"/>
    </row>
    <row r="11" spans="1:4" s="257" customFormat="1" ht="21.75">
      <c r="A11" s="260"/>
      <c r="B11" s="258"/>
      <c r="C11" s="259"/>
      <c r="D11" s="258"/>
    </row>
    <row r="12" spans="1:5" ht="24" thickBot="1">
      <c r="A12" s="10" t="s">
        <v>49</v>
      </c>
      <c r="B12" s="11">
        <f>SUM(B7:B11)</f>
        <v>1801000</v>
      </c>
      <c r="C12" s="12">
        <f>SUM(C7:C11)</f>
        <v>265000</v>
      </c>
      <c r="D12" s="11">
        <f>B12-C12</f>
        <v>1536000</v>
      </c>
      <c r="E12" s="16"/>
    </row>
    <row r="13" ht="24" thickTop="1"/>
  </sheetData>
  <mergeCells count="4">
    <mergeCell ref="A1:D1"/>
    <mergeCell ref="A2:D2"/>
    <mergeCell ref="A3:D3"/>
    <mergeCell ref="A4:D4"/>
  </mergeCells>
  <printOptions/>
  <pageMargins left="0.7480314960629921" right="0.15748031496062992" top="0.7874015748031497" bottom="0.3937007874015748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G94"/>
  <sheetViews>
    <sheetView view="pageBreakPreview" zoomScale="75" zoomScaleNormal="75" zoomScaleSheetLayoutView="75" workbookViewId="0" topLeftCell="A1">
      <selection activeCell="E51" sqref="E51:E56"/>
    </sheetView>
  </sheetViews>
  <sheetFormatPr defaultColWidth="9.140625" defaultRowHeight="12.75"/>
  <cols>
    <col min="1" max="1" width="59.00390625" style="169" customWidth="1"/>
    <col min="2" max="2" width="13.28125" style="169" customWidth="1"/>
    <col min="3" max="5" width="18.8515625" style="169" customWidth="1"/>
    <col min="6" max="6" width="17.140625" style="233" customWidth="1"/>
    <col min="7" max="7" width="9.140625" style="239" customWidth="1"/>
    <col min="8" max="16384" width="9.140625" style="169" customWidth="1"/>
  </cols>
  <sheetData>
    <row r="1" spans="1:5" ht="24.75" customHeight="1">
      <c r="A1" s="421" t="s">
        <v>260</v>
      </c>
      <c r="B1" s="421"/>
      <c r="C1" s="421"/>
      <c r="D1" s="421"/>
      <c r="E1" s="421"/>
    </row>
    <row r="2" spans="1:5" ht="24.75" customHeight="1">
      <c r="A2" s="421" t="s">
        <v>261</v>
      </c>
      <c r="B2" s="421"/>
      <c r="C2" s="421"/>
      <c r="D2" s="421"/>
      <c r="E2" s="421"/>
    </row>
    <row r="3" spans="1:5" ht="24.75" customHeight="1">
      <c r="A3" s="421" t="s">
        <v>375</v>
      </c>
      <c r="B3" s="421"/>
      <c r="C3" s="421"/>
      <c r="D3" s="421"/>
      <c r="E3" s="421"/>
    </row>
    <row r="4" spans="1:5" ht="24.75" customHeight="1">
      <c r="A4" s="421" t="s">
        <v>387</v>
      </c>
      <c r="B4" s="421"/>
      <c r="C4" s="421"/>
      <c r="D4" s="421"/>
      <c r="E4" s="421"/>
    </row>
    <row r="5" spans="1:5" ht="7.5" customHeight="1">
      <c r="A5" s="170" t="s">
        <v>262</v>
      </c>
      <c r="B5" s="170"/>
      <c r="C5" s="170"/>
      <c r="D5" s="170"/>
      <c r="E5" s="170"/>
    </row>
    <row r="6" spans="1:5" ht="26.25" customHeight="1">
      <c r="A6" s="419" t="s">
        <v>3</v>
      </c>
      <c r="B6" s="419" t="s">
        <v>115</v>
      </c>
      <c r="C6" s="247" t="s">
        <v>216</v>
      </c>
      <c r="D6" s="247" t="s">
        <v>263</v>
      </c>
      <c r="E6" s="247" t="s">
        <v>248</v>
      </c>
    </row>
    <row r="7" spans="1:5" ht="26.25" customHeight="1">
      <c r="A7" s="420"/>
      <c r="B7" s="420"/>
      <c r="C7" s="248" t="s">
        <v>371</v>
      </c>
      <c r="D7" s="249" t="s">
        <v>388</v>
      </c>
      <c r="E7" s="249" t="s">
        <v>389</v>
      </c>
    </row>
    <row r="8" spans="1:5" ht="24" customHeight="1" thickBot="1">
      <c r="A8" s="172" t="s">
        <v>264</v>
      </c>
      <c r="B8" s="173" t="s">
        <v>196</v>
      </c>
      <c r="C8" s="187">
        <f>'[1]หมายเหตุ 1'!E8</f>
        <v>38.27</v>
      </c>
      <c r="D8" s="253">
        <f>D9+D10+D11</f>
        <v>1212.18</v>
      </c>
      <c r="E8" s="187">
        <f>C8+D8</f>
        <v>1250.45</v>
      </c>
    </row>
    <row r="9" spans="1:5" ht="24" customHeight="1" thickTop="1">
      <c r="A9" s="174" t="s">
        <v>265</v>
      </c>
      <c r="B9" s="175" t="s">
        <v>156</v>
      </c>
      <c r="C9" s="153">
        <f>'[1]หมายเหตุ 1'!E9</f>
        <v>0</v>
      </c>
      <c r="D9" s="153">
        <v>0</v>
      </c>
      <c r="E9" s="153">
        <f>C9+D9</f>
        <v>0</v>
      </c>
    </row>
    <row r="10" spans="1:6" ht="24" customHeight="1">
      <c r="A10" s="174" t="s">
        <v>266</v>
      </c>
      <c r="B10" s="175" t="s">
        <v>158</v>
      </c>
      <c r="C10" s="153">
        <f>'[1]หมายเหตุ 1'!E10</f>
        <v>38.27</v>
      </c>
      <c r="D10" s="153">
        <v>1212.18</v>
      </c>
      <c r="E10" s="153">
        <f>C10+D10</f>
        <v>1250.45</v>
      </c>
      <c r="F10" s="238"/>
    </row>
    <row r="11" spans="1:6" ht="24" customHeight="1">
      <c r="A11" s="176" t="s">
        <v>267</v>
      </c>
      <c r="B11" s="177" t="s">
        <v>159</v>
      </c>
      <c r="C11" s="153">
        <f>'[1]หมายเหตุ 1'!E11</f>
        <v>0</v>
      </c>
      <c r="D11" s="153">
        <v>0</v>
      </c>
      <c r="E11" s="156">
        <f>C11+D11</f>
        <v>0</v>
      </c>
      <c r="F11" s="235"/>
    </row>
    <row r="12" spans="1:5" ht="24" customHeight="1" thickBot="1">
      <c r="A12" s="178" t="s">
        <v>268</v>
      </c>
      <c r="B12" s="173" t="s">
        <v>198</v>
      </c>
      <c r="C12" s="187">
        <f>'[1]หมายเหตุ 1'!E12</f>
        <v>1688</v>
      </c>
      <c r="D12" s="187">
        <f>D13+D14+D15++D16+D17+D18+D19</f>
        <v>246</v>
      </c>
      <c r="E12" s="187">
        <f>C12+D12</f>
        <v>1934</v>
      </c>
    </row>
    <row r="13" spans="1:5" ht="24" customHeight="1" thickTop="1">
      <c r="A13" s="179" t="s">
        <v>269</v>
      </c>
      <c r="B13" s="175" t="s">
        <v>270</v>
      </c>
      <c r="C13" s="155">
        <f>'[1]หมายเหตุ 1'!E13</f>
        <v>0</v>
      </c>
      <c r="D13" s="155">
        <v>0</v>
      </c>
      <c r="E13" s="155">
        <f aca="true" t="shared" si="0" ref="E13:E19">C13+D13</f>
        <v>0</v>
      </c>
    </row>
    <row r="14" spans="1:5" ht="24" customHeight="1">
      <c r="A14" s="179" t="s">
        <v>271</v>
      </c>
      <c r="B14" s="175" t="s">
        <v>160</v>
      </c>
      <c r="C14" s="153">
        <f>'[1]หมายเหตุ 1'!E14</f>
        <v>0</v>
      </c>
      <c r="D14" s="153">
        <v>0</v>
      </c>
      <c r="E14" s="153">
        <f t="shared" si="0"/>
        <v>0</v>
      </c>
    </row>
    <row r="15" spans="1:5" ht="24" customHeight="1">
      <c r="A15" s="179" t="s">
        <v>272</v>
      </c>
      <c r="B15" s="175" t="s">
        <v>162</v>
      </c>
      <c r="C15" s="153">
        <f>'[1]หมายเหตุ 1'!E15</f>
        <v>361</v>
      </c>
      <c r="D15" s="153">
        <v>186</v>
      </c>
      <c r="E15" s="153">
        <f t="shared" si="0"/>
        <v>547</v>
      </c>
    </row>
    <row r="16" spans="1:5" ht="24" customHeight="1">
      <c r="A16" s="179" t="s">
        <v>273</v>
      </c>
      <c r="B16" s="175" t="s">
        <v>181</v>
      </c>
      <c r="C16" s="153">
        <f>'[1]หมายเหตุ 1'!E16</f>
        <v>0</v>
      </c>
      <c r="D16" s="153">
        <v>0</v>
      </c>
      <c r="E16" s="153">
        <f t="shared" si="0"/>
        <v>0</v>
      </c>
    </row>
    <row r="17" spans="1:5" ht="24" customHeight="1">
      <c r="A17" s="179" t="s">
        <v>274</v>
      </c>
      <c r="B17" s="175" t="s">
        <v>182</v>
      </c>
      <c r="C17" s="153">
        <f>'[1]หมายเหตุ 1'!E17</f>
        <v>0</v>
      </c>
      <c r="D17" s="153">
        <v>0</v>
      </c>
      <c r="E17" s="153">
        <f t="shared" si="0"/>
        <v>0</v>
      </c>
    </row>
    <row r="18" spans="1:6" ht="24" customHeight="1">
      <c r="A18" s="179" t="s">
        <v>275</v>
      </c>
      <c r="B18" s="175" t="s">
        <v>164</v>
      </c>
      <c r="C18" s="153">
        <f>'[1]หมายเหตุ 1'!E18</f>
        <v>20</v>
      </c>
      <c r="D18" s="153">
        <v>60</v>
      </c>
      <c r="E18" s="153">
        <f t="shared" si="0"/>
        <v>80</v>
      </c>
      <c r="F18" s="238"/>
    </row>
    <row r="19" spans="1:6" ht="24" customHeight="1">
      <c r="A19" s="180" t="s">
        <v>276</v>
      </c>
      <c r="B19" s="177" t="s">
        <v>183</v>
      </c>
      <c r="C19" s="154">
        <f>'[1]หมายเหตุ 1'!E19</f>
        <v>1307</v>
      </c>
      <c r="D19" s="154">
        <v>0</v>
      </c>
      <c r="E19" s="154">
        <f t="shared" si="0"/>
        <v>1307</v>
      </c>
      <c r="F19" s="235"/>
    </row>
    <row r="20" spans="1:6" ht="24" customHeight="1" thickBot="1">
      <c r="A20" s="178" t="s">
        <v>277</v>
      </c>
      <c r="B20" s="173" t="s">
        <v>200</v>
      </c>
      <c r="C20" s="187">
        <f>'[1]หมายเหตุ 1'!E20</f>
        <v>0</v>
      </c>
      <c r="D20" s="187">
        <f>D21</f>
        <v>913.42</v>
      </c>
      <c r="E20" s="187">
        <f aca="true" t="shared" si="1" ref="E20:E25">C20+D20</f>
        <v>913.42</v>
      </c>
      <c r="F20" s="238"/>
    </row>
    <row r="21" spans="1:6" ht="24" customHeight="1" thickTop="1">
      <c r="A21" s="180" t="s">
        <v>278</v>
      </c>
      <c r="B21" s="177" t="s">
        <v>165</v>
      </c>
      <c r="C21" s="153">
        <f>'[1]หมายเหตุ 1'!E21</f>
        <v>0</v>
      </c>
      <c r="D21" s="153">
        <v>913.42</v>
      </c>
      <c r="E21" s="153">
        <f t="shared" si="1"/>
        <v>913.42</v>
      </c>
      <c r="F21" s="235"/>
    </row>
    <row r="22" spans="1:6" ht="24" customHeight="1" thickBot="1">
      <c r="A22" s="178" t="s">
        <v>279</v>
      </c>
      <c r="B22" s="173" t="s">
        <v>202</v>
      </c>
      <c r="C22" s="187">
        <f>'[1]หมายเหตุ 1'!E22</f>
        <v>23099</v>
      </c>
      <c r="D22" s="187">
        <f>D23</f>
        <v>25472</v>
      </c>
      <c r="E22" s="187">
        <f t="shared" si="1"/>
        <v>48571</v>
      </c>
      <c r="F22" s="238"/>
    </row>
    <row r="23" spans="1:6" ht="24" customHeight="1" thickTop="1">
      <c r="A23" s="180" t="s">
        <v>280</v>
      </c>
      <c r="B23" s="177" t="s">
        <v>167</v>
      </c>
      <c r="C23" s="154">
        <f>'[1]หมายเหตุ 1'!E23</f>
        <v>23099</v>
      </c>
      <c r="D23" s="154">
        <v>25472</v>
      </c>
      <c r="E23" s="154">
        <f t="shared" si="1"/>
        <v>48571</v>
      </c>
      <c r="F23" s="235"/>
    </row>
    <row r="24" spans="1:5" ht="24" customHeight="1" thickBot="1">
      <c r="A24" s="178" t="s">
        <v>281</v>
      </c>
      <c r="B24" s="173" t="s">
        <v>204</v>
      </c>
      <c r="C24" s="187">
        <f>'[1]หมายเหตุ 1'!E24</f>
        <v>8000</v>
      </c>
      <c r="D24" s="187">
        <f>D25+D26+D27+D28</f>
        <v>13010</v>
      </c>
      <c r="E24" s="187">
        <f t="shared" si="1"/>
        <v>21010</v>
      </c>
    </row>
    <row r="25" spans="1:5" ht="24" customHeight="1" thickTop="1">
      <c r="A25" s="179" t="s">
        <v>282</v>
      </c>
      <c r="B25" s="175" t="s">
        <v>184</v>
      </c>
      <c r="C25" s="153">
        <f>'[1]หมายเหตุ 1'!E25</f>
        <v>0</v>
      </c>
      <c r="D25" s="153">
        <v>200</v>
      </c>
      <c r="E25" s="153">
        <f t="shared" si="1"/>
        <v>200</v>
      </c>
    </row>
    <row r="26" spans="1:5" ht="24" customHeight="1">
      <c r="A26" s="184" t="s">
        <v>345</v>
      </c>
      <c r="B26" s="175" t="s">
        <v>346</v>
      </c>
      <c r="C26" s="155">
        <f>'[1]หมายเหตุ 1'!E26</f>
        <v>0</v>
      </c>
      <c r="D26" s="153">
        <v>0</v>
      </c>
      <c r="E26" s="153"/>
    </row>
    <row r="27" spans="1:6" ht="24" customHeight="1">
      <c r="A27" s="179" t="s">
        <v>283</v>
      </c>
      <c r="B27" s="175" t="s">
        <v>168</v>
      </c>
      <c r="C27" s="153">
        <f>'[1]หมายเหตุ 1'!E27</f>
        <v>120</v>
      </c>
      <c r="D27" s="153">
        <v>0</v>
      </c>
      <c r="E27" s="153">
        <f>C27+D27</f>
        <v>120</v>
      </c>
      <c r="F27" s="238"/>
    </row>
    <row r="28" spans="1:6" ht="24" customHeight="1">
      <c r="A28" s="180" t="s">
        <v>284</v>
      </c>
      <c r="B28" s="177" t="s">
        <v>170</v>
      </c>
      <c r="C28" s="154">
        <f>'[1]หมายเหตุ 1'!E28</f>
        <v>7880</v>
      </c>
      <c r="D28" s="154">
        <v>12810</v>
      </c>
      <c r="E28" s="154">
        <f>C28+D28</f>
        <v>20690</v>
      </c>
      <c r="F28" s="235"/>
    </row>
    <row r="29" spans="1:6" ht="24" customHeight="1" thickBot="1">
      <c r="A29" s="182" t="s">
        <v>285</v>
      </c>
      <c r="B29" s="183" t="s">
        <v>206</v>
      </c>
      <c r="C29" s="187">
        <f>'[1]หมายเหตุ 1'!E29</f>
        <v>0</v>
      </c>
      <c r="D29" s="187">
        <f>D30</f>
        <v>0</v>
      </c>
      <c r="E29" s="187">
        <f>C29+D29</f>
        <v>0</v>
      </c>
      <c r="F29" s="238"/>
    </row>
    <row r="30" spans="1:6" ht="24" customHeight="1" thickTop="1">
      <c r="A30" s="181" t="s">
        <v>286</v>
      </c>
      <c r="B30" s="177" t="s">
        <v>287</v>
      </c>
      <c r="C30" s="154">
        <f>'[1]หมายเหตุ 1'!E30</f>
        <v>0</v>
      </c>
      <c r="D30" s="154">
        <v>0</v>
      </c>
      <c r="E30" s="154">
        <f>C30+D30</f>
        <v>0</v>
      </c>
      <c r="F30" s="235"/>
    </row>
    <row r="31" spans="1:5" ht="24" customHeight="1" thickBot="1">
      <c r="A31" s="178" t="s">
        <v>288</v>
      </c>
      <c r="B31" s="173" t="s">
        <v>208</v>
      </c>
      <c r="C31" s="187">
        <f>'[1]หมายเหตุ 1'!E31</f>
        <v>949483.1599999999</v>
      </c>
      <c r="D31" s="187">
        <f>D32+D33+D34+D35+D36+D37+D38+D39+D40+D41+D42</f>
        <v>298782.24</v>
      </c>
      <c r="E31" s="187">
        <f>C31+D31</f>
        <v>1248265.4</v>
      </c>
    </row>
    <row r="32" spans="1:5" ht="24" customHeight="1" thickTop="1">
      <c r="A32" s="184" t="s">
        <v>289</v>
      </c>
      <c r="B32" s="185" t="s">
        <v>290</v>
      </c>
      <c r="C32" s="155">
        <f>'[1]หมายเหตุ 1'!E32</f>
        <v>0</v>
      </c>
      <c r="D32" s="155">
        <v>0</v>
      </c>
      <c r="E32" s="155">
        <f aca="true" t="shared" si="2" ref="E32:E42">C32+D32</f>
        <v>0</v>
      </c>
    </row>
    <row r="33" spans="1:5" ht="24" customHeight="1">
      <c r="A33" s="179" t="s">
        <v>291</v>
      </c>
      <c r="B33" s="175" t="s">
        <v>171</v>
      </c>
      <c r="C33" s="153">
        <f>'[1]หมายเหตุ 1'!E33</f>
        <v>774856.09</v>
      </c>
      <c r="D33" s="153">
        <v>103705.62</v>
      </c>
      <c r="E33" s="153">
        <f t="shared" si="2"/>
        <v>878561.71</v>
      </c>
    </row>
    <row r="34" spans="1:5" ht="24" customHeight="1">
      <c r="A34" s="179" t="s">
        <v>292</v>
      </c>
      <c r="B34" s="175" t="s">
        <v>172</v>
      </c>
      <c r="C34" s="153">
        <f>'[1]หมายเหตุ 1'!E34</f>
        <v>0</v>
      </c>
      <c r="D34" s="153">
        <v>0</v>
      </c>
      <c r="E34" s="153">
        <f t="shared" si="2"/>
        <v>0</v>
      </c>
    </row>
    <row r="35" spans="1:5" ht="24" customHeight="1">
      <c r="A35" s="179" t="s">
        <v>293</v>
      </c>
      <c r="B35" s="175" t="s">
        <v>173</v>
      </c>
      <c r="C35" s="153">
        <f>'[1]หมายเหตุ 1'!E35</f>
        <v>44492.83</v>
      </c>
      <c r="D35" s="153">
        <v>47094.61</v>
      </c>
      <c r="E35" s="153">
        <f t="shared" si="2"/>
        <v>91587.44</v>
      </c>
    </row>
    <row r="36" spans="1:5" ht="24" customHeight="1">
      <c r="A36" s="179" t="s">
        <v>294</v>
      </c>
      <c r="B36" s="175" t="s">
        <v>174</v>
      </c>
      <c r="C36" s="153">
        <f>'[1]หมายเหตุ 1'!E36</f>
        <v>130134.24</v>
      </c>
      <c r="D36" s="153">
        <v>147982.01</v>
      </c>
      <c r="E36" s="153">
        <f t="shared" si="2"/>
        <v>278116.25</v>
      </c>
    </row>
    <row r="37" spans="1:5" ht="24" customHeight="1">
      <c r="A37" s="179" t="s">
        <v>295</v>
      </c>
      <c r="B37" s="175" t="s">
        <v>296</v>
      </c>
      <c r="C37" s="155">
        <f>'[1]หมายเหตุ 1'!E37</f>
        <v>0</v>
      </c>
      <c r="D37" s="155">
        <v>0</v>
      </c>
      <c r="E37" s="155">
        <f t="shared" si="2"/>
        <v>0</v>
      </c>
    </row>
    <row r="38" spans="1:5" ht="24" customHeight="1">
      <c r="A38" s="179" t="s">
        <v>297</v>
      </c>
      <c r="B38" s="175" t="s">
        <v>298</v>
      </c>
      <c r="C38" s="153">
        <f>'[1]หมายเหตุ 1'!E38</f>
        <v>0</v>
      </c>
      <c r="D38" s="153">
        <v>0</v>
      </c>
      <c r="E38" s="153">
        <f t="shared" si="2"/>
        <v>0</v>
      </c>
    </row>
    <row r="39" spans="1:5" ht="24" customHeight="1">
      <c r="A39" s="179" t="s">
        <v>299</v>
      </c>
      <c r="B39" s="175" t="s">
        <v>175</v>
      </c>
      <c r="C39" s="153">
        <f>'[1]หมายเหตุ 1'!E39</f>
        <v>0</v>
      </c>
      <c r="D39" s="153">
        <v>0</v>
      </c>
      <c r="E39" s="153">
        <f t="shared" si="2"/>
        <v>0</v>
      </c>
    </row>
    <row r="40" spans="1:5" ht="24" customHeight="1">
      <c r="A40" s="184" t="s">
        <v>300</v>
      </c>
      <c r="B40" s="175" t="s">
        <v>176</v>
      </c>
      <c r="C40" s="153">
        <f>'[1]หมายเหตุ 1'!E40</f>
        <v>0</v>
      </c>
      <c r="D40" s="153">
        <v>0</v>
      </c>
      <c r="E40" s="153">
        <f t="shared" si="2"/>
        <v>0</v>
      </c>
    </row>
    <row r="41" spans="1:6" ht="24" customHeight="1">
      <c r="A41" s="184" t="s">
        <v>301</v>
      </c>
      <c r="B41" s="175" t="s">
        <v>177</v>
      </c>
      <c r="C41" s="153">
        <f>'[1]หมายเหตุ 1'!E41</f>
        <v>0</v>
      </c>
      <c r="D41" s="153">
        <v>0</v>
      </c>
      <c r="E41" s="153">
        <f t="shared" si="2"/>
        <v>0</v>
      </c>
      <c r="F41" s="238"/>
    </row>
    <row r="42" spans="1:6" ht="24" customHeight="1">
      <c r="A42" s="184" t="s">
        <v>302</v>
      </c>
      <c r="B42" s="177" t="s">
        <v>121</v>
      </c>
      <c r="C42" s="157">
        <f>'[1]หมายเหตุ 1'!E42</f>
        <v>0</v>
      </c>
      <c r="D42" s="157">
        <v>0</v>
      </c>
      <c r="E42" s="157">
        <f t="shared" si="2"/>
        <v>0</v>
      </c>
      <c r="F42" s="235"/>
    </row>
    <row r="43" spans="1:6" ht="24" customHeight="1" thickBot="1">
      <c r="A43" s="186" t="s">
        <v>48</v>
      </c>
      <c r="B43" s="173" t="s">
        <v>209</v>
      </c>
      <c r="C43" s="187">
        <f>'[1]หมายเหตุ 1'!E43</f>
        <v>0</v>
      </c>
      <c r="D43" s="187">
        <f>D44</f>
        <v>0</v>
      </c>
      <c r="E43" s="187">
        <f>C43+D43</f>
        <v>0</v>
      </c>
      <c r="F43" s="238"/>
    </row>
    <row r="44" spans="1:6" ht="24" customHeight="1" thickTop="1">
      <c r="A44" s="180" t="s">
        <v>303</v>
      </c>
      <c r="B44" s="177" t="s">
        <v>304</v>
      </c>
      <c r="C44" s="154">
        <f>'[1]หมายเหตุ 1'!E44</f>
        <v>0</v>
      </c>
      <c r="D44" s="154">
        <v>0</v>
      </c>
      <c r="E44" s="154">
        <f>C44+D44</f>
        <v>0</v>
      </c>
      <c r="F44" s="235"/>
    </row>
    <row r="45" spans="1:6" ht="27" customHeight="1" thickBot="1">
      <c r="A45" s="252" t="s">
        <v>348</v>
      </c>
      <c r="B45" s="251"/>
      <c r="C45" s="187">
        <f>'[1]หมายเหตุ 1'!E45</f>
        <v>982308.4299999999</v>
      </c>
      <c r="D45" s="187">
        <f>D8+D12+D20+D22+D24+D29+D31+D43</f>
        <v>339635.83999999997</v>
      </c>
      <c r="E45" s="187">
        <f>C45+D45</f>
        <v>1321944.27</v>
      </c>
      <c r="F45" s="235">
        <f>E8+E12+E20+E22+E24+E31+E43</f>
        <v>1321944.27</v>
      </c>
    </row>
    <row r="46" spans="1:6" ht="24" customHeight="1" thickTop="1">
      <c r="A46" s="171"/>
      <c r="B46" s="250"/>
      <c r="C46" s="88"/>
      <c r="D46" s="88"/>
      <c r="E46" s="88"/>
      <c r="F46" s="235"/>
    </row>
    <row r="47" spans="1:6" ht="24" customHeight="1">
      <c r="A47" s="171"/>
      <c r="B47" s="250" t="s">
        <v>347</v>
      </c>
      <c r="C47" s="88"/>
      <c r="D47" s="88"/>
      <c r="E47" s="88"/>
      <c r="F47" s="235"/>
    </row>
    <row r="48" spans="6:7" s="171" customFormat="1" ht="23.25">
      <c r="F48" s="234"/>
      <c r="G48" s="240"/>
    </row>
    <row r="49" spans="1:7" s="171" customFormat="1" ht="26.25" customHeight="1">
      <c r="A49" s="419" t="s">
        <v>3</v>
      </c>
      <c r="B49" s="419" t="s">
        <v>115</v>
      </c>
      <c r="C49" s="247" t="s">
        <v>216</v>
      </c>
      <c r="D49" s="247" t="s">
        <v>263</v>
      </c>
      <c r="E49" s="247" t="s">
        <v>248</v>
      </c>
      <c r="F49" s="234"/>
      <c r="G49" s="240"/>
    </row>
    <row r="50" spans="1:7" s="171" customFormat="1" ht="26.25" customHeight="1">
      <c r="A50" s="420"/>
      <c r="B50" s="420"/>
      <c r="C50" s="248" t="s">
        <v>371</v>
      </c>
      <c r="D50" s="249" t="s">
        <v>388</v>
      </c>
      <c r="E50" s="249" t="s">
        <v>389</v>
      </c>
      <c r="F50" s="234"/>
      <c r="G50" s="240"/>
    </row>
    <row r="51" spans="1:7" s="171" customFormat="1" ht="26.25" customHeight="1" thickBot="1">
      <c r="A51" s="381" t="s">
        <v>390</v>
      </c>
      <c r="B51" s="247">
        <v>3000</v>
      </c>
      <c r="C51" s="385">
        <f>C52+C54</f>
        <v>0</v>
      </c>
      <c r="D51" s="385">
        <f>D52+D54</f>
        <v>1801000</v>
      </c>
      <c r="E51" s="385">
        <f>C51+D51</f>
        <v>1801000</v>
      </c>
      <c r="F51" s="234"/>
      <c r="G51" s="240"/>
    </row>
    <row r="52" spans="1:7" s="375" customFormat="1" ht="24" customHeight="1" thickTop="1">
      <c r="A52" s="382" t="s">
        <v>391</v>
      </c>
      <c r="B52" s="383"/>
      <c r="C52" s="8">
        <v>0</v>
      </c>
      <c r="D52" s="8">
        <v>1000000</v>
      </c>
      <c r="E52" s="8">
        <f>C52+D52</f>
        <v>1000000</v>
      </c>
      <c r="F52" s="376"/>
      <c r="G52" s="377"/>
    </row>
    <row r="53" spans="1:7" s="375" customFormat="1" ht="24" customHeight="1">
      <c r="A53" s="382" t="s">
        <v>384</v>
      </c>
      <c r="B53" s="383"/>
      <c r="C53" s="8"/>
      <c r="D53" s="8"/>
      <c r="E53" s="8"/>
      <c r="F53" s="376"/>
      <c r="G53" s="377"/>
    </row>
    <row r="54" spans="1:7" s="375" customFormat="1" ht="24" customHeight="1">
      <c r="A54" s="382" t="s">
        <v>392</v>
      </c>
      <c r="B54" s="383"/>
      <c r="C54" s="8">
        <v>0</v>
      </c>
      <c r="D54" s="8">
        <v>801000</v>
      </c>
      <c r="E54" s="8">
        <f>C54+D54</f>
        <v>801000</v>
      </c>
      <c r="F54" s="376"/>
      <c r="G54" s="377"/>
    </row>
    <row r="55" spans="1:7" s="375" customFormat="1" ht="24" customHeight="1">
      <c r="A55" s="382" t="s">
        <v>394</v>
      </c>
      <c r="B55" s="383"/>
      <c r="C55" s="8"/>
      <c r="D55" s="8"/>
      <c r="E55" s="8"/>
      <c r="F55" s="376"/>
      <c r="G55" s="377"/>
    </row>
    <row r="56" spans="1:7" s="378" customFormat="1" ht="27" customHeight="1" thickBot="1">
      <c r="A56" s="386" t="s">
        <v>393</v>
      </c>
      <c r="B56" s="384"/>
      <c r="C56" s="187">
        <f>C45+C51</f>
        <v>982308.4299999999</v>
      </c>
      <c r="D56" s="187">
        <f>D45+D51</f>
        <v>2140635.84</v>
      </c>
      <c r="E56" s="187">
        <f>E45+E51</f>
        <v>3122944.27</v>
      </c>
      <c r="F56" s="379"/>
      <c r="G56" s="380"/>
    </row>
    <row r="57" spans="6:7" s="378" customFormat="1" ht="24" customHeight="1" thickTop="1">
      <c r="F57" s="379"/>
      <c r="G57" s="380"/>
    </row>
    <row r="58" spans="6:7" s="378" customFormat="1" ht="24" customHeight="1">
      <c r="F58" s="379"/>
      <c r="G58" s="380"/>
    </row>
    <row r="60" spans="1:5" ht="23.25">
      <c r="A60" s="171"/>
      <c r="B60" s="250"/>
      <c r="C60" s="88"/>
      <c r="D60" s="88"/>
      <c r="E60" s="88"/>
    </row>
    <row r="61" spans="1:5" ht="23.25">
      <c r="A61" s="171"/>
      <c r="B61" s="250"/>
      <c r="C61" s="88"/>
      <c r="D61" s="88"/>
      <c r="E61" s="88"/>
    </row>
    <row r="62" spans="1:5" ht="23.25">
      <c r="A62" s="171"/>
      <c r="B62" s="250"/>
      <c r="C62" s="88"/>
      <c r="D62" s="88"/>
      <c r="E62" s="88"/>
    </row>
    <row r="63" spans="1:5" ht="23.25">
      <c r="A63" s="171"/>
      <c r="B63" s="250"/>
      <c r="C63" s="88"/>
      <c r="D63" s="88"/>
      <c r="E63" s="88"/>
    </row>
    <row r="64" spans="1:5" ht="23.25">
      <c r="A64" s="171"/>
      <c r="B64" s="250"/>
      <c r="C64" s="88"/>
      <c r="D64" s="88"/>
      <c r="E64" s="88"/>
    </row>
    <row r="65" spans="1:5" ht="23.25">
      <c r="A65" s="171"/>
      <c r="B65" s="250"/>
      <c r="C65" s="88"/>
      <c r="D65" s="88"/>
      <c r="E65" s="88"/>
    </row>
    <row r="66" spans="1:5" ht="23.25">
      <c r="A66" s="171"/>
      <c r="B66" s="250"/>
      <c r="C66" s="88"/>
      <c r="D66" s="88"/>
      <c r="E66" s="88"/>
    </row>
    <row r="67" spans="1:5" ht="23.25">
      <c r="A67" s="171"/>
      <c r="B67" s="250"/>
      <c r="C67" s="88"/>
      <c r="D67" s="88"/>
      <c r="E67" s="88"/>
    </row>
    <row r="68" spans="1:5" ht="23.25">
      <c r="A68" s="171"/>
      <c r="B68" s="250"/>
      <c r="C68" s="88"/>
      <c r="D68" s="88"/>
      <c r="E68" s="88"/>
    </row>
    <row r="69" spans="1:5" ht="23.25">
      <c r="A69" s="171"/>
      <c r="B69" s="250"/>
      <c r="C69" s="88"/>
      <c r="D69" s="88"/>
      <c r="E69" s="88"/>
    </row>
    <row r="70" spans="1:5" ht="23.25">
      <c r="A70" s="171"/>
      <c r="B70" s="250"/>
      <c r="C70" s="88"/>
      <c r="D70" s="88"/>
      <c r="E70" s="88"/>
    </row>
    <row r="71" spans="1:5" ht="23.25">
      <c r="A71" s="171"/>
      <c r="B71" s="250"/>
      <c r="C71" s="88"/>
      <c r="D71" s="88"/>
      <c r="E71" s="88"/>
    </row>
    <row r="72" spans="1:5" ht="23.25">
      <c r="A72" s="171"/>
      <c r="B72" s="250"/>
      <c r="C72" s="88"/>
      <c r="D72" s="88"/>
      <c r="E72" s="88"/>
    </row>
    <row r="73" spans="1:5" ht="23.25">
      <c r="A73" s="171"/>
      <c r="B73" s="250"/>
      <c r="C73" s="88"/>
      <c r="D73" s="88"/>
      <c r="E73" s="88"/>
    </row>
    <row r="74" spans="1:5" ht="23.25">
      <c r="A74" s="171"/>
      <c r="B74" s="250"/>
      <c r="C74" s="88"/>
      <c r="D74" s="88"/>
      <c r="E74" s="88"/>
    </row>
    <row r="75" spans="1:5" ht="23.25">
      <c r="A75" s="171"/>
      <c r="B75" s="250"/>
      <c r="C75" s="88"/>
      <c r="D75" s="88"/>
      <c r="E75" s="88"/>
    </row>
    <row r="76" spans="1:5" ht="23.25">
      <c r="A76" s="171"/>
      <c r="B76" s="250"/>
      <c r="C76" s="88"/>
      <c r="D76" s="88"/>
      <c r="E76" s="88"/>
    </row>
    <row r="77" spans="1:5" ht="23.25">
      <c r="A77" s="171"/>
      <c r="B77" s="250"/>
      <c r="C77" s="88"/>
      <c r="D77" s="88"/>
      <c r="E77" s="88"/>
    </row>
    <row r="78" spans="1:5" ht="23.25">
      <c r="A78" s="171"/>
      <c r="B78" s="250"/>
      <c r="C78" s="88"/>
      <c r="D78" s="88"/>
      <c r="E78" s="88"/>
    </row>
    <row r="79" spans="1:5" ht="23.25">
      <c r="A79" s="171"/>
      <c r="B79" s="250"/>
      <c r="C79" s="88"/>
      <c r="D79" s="88"/>
      <c r="E79" s="88"/>
    </row>
    <row r="80" spans="1:7" ht="23.25">
      <c r="A80" s="233"/>
      <c r="B80" s="239"/>
      <c r="F80" s="169"/>
      <c r="G80" s="169"/>
    </row>
    <row r="81" spans="1:7" ht="23.25">
      <c r="A81" s="233"/>
      <c r="B81" s="239"/>
      <c r="F81" s="169"/>
      <c r="G81" s="169"/>
    </row>
    <row r="82" spans="1:7" ht="23.25">
      <c r="A82" s="233"/>
      <c r="B82" s="239"/>
      <c r="F82" s="169"/>
      <c r="G82" s="169"/>
    </row>
    <row r="83" spans="1:7" ht="23.25">
      <c r="A83" s="233"/>
      <c r="B83" s="239"/>
      <c r="F83" s="169"/>
      <c r="G83" s="169"/>
    </row>
    <row r="84" spans="1:7" ht="23.25">
      <c r="A84" s="233"/>
      <c r="B84" s="239"/>
      <c r="F84" s="169"/>
      <c r="G84" s="169"/>
    </row>
    <row r="85" spans="1:7" ht="23.25">
      <c r="A85" s="233"/>
      <c r="B85" s="239"/>
      <c r="F85" s="169"/>
      <c r="G85" s="169"/>
    </row>
    <row r="86" spans="1:7" ht="23.25">
      <c r="A86" s="233"/>
      <c r="B86" s="239"/>
      <c r="F86" s="169"/>
      <c r="G86" s="169"/>
    </row>
    <row r="87" spans="1:7" ht="23.25">
      <c r="A87" s="233"/>
      <c r="B87" s="239"/>
      <c r="F87" s="169"/>
      <c r="G87" s="169"/>
    </row>
    <row r="88" spans="1:7" ht="23.25">
      <c r="A88" s="233"/>
      <c r="B88" s="239"/>
      <c r="F88" s="169"/>
      <c r="G88" s="169"/>
    </row>
    <row r="89" spans="1:7" ht="23.25">
      <c r="A89" s="233"/>
      <c r="B89" s="239"/>
      <c r="F89" s="169"/>
      <c r="G89" s="169"/>
    </row>
    <row r="90" spans="1:7" ht="23.25">
      <c r="A90" s="233"/>
      <c r="B90" s="239"/>
      <c r="F90" s="169"/>
      <c r="G90" s="169"/>
    </row>
    <row r="91" spans="1:7" ht="23.25">
      <c r="A91" s="233"/>
      <c r="B91" s="239"/>
      <c r="F91" s="169"/>
      <c r="G91" s="169"/>
    </row>
    <row r="92" spans="1:7" ht="23.25">
      <c r="A92" s="233"/>
      <c r="B92" s="239"/>
      <c r="F92" s="169"/>
      <c r="G92" s="169"/>
    </row>
    <row r="93" spans="1:7" ht="23.25">
      <c r="A93" s="233"/>
      <c r="B93" s="239"/>
      <c r="F93" s="169"/>
      <c r="G93" s="169"/>
    </row>
    <row r="94" spans="1:7" ht="23.25">
      <c r="A94" s="233"/>
      <c r="B94" s="239"/>
      <c r="F94" s="169"/>
      <c r="G94" s="169"/>
    </row>
  </sheetData>
  <mergeCells count="8">
    <mergeCell ref="A1:E1"/>
    <mergeCell ref="A2:E2"/>
    <mergeCell ref="A3:E3"/>
    <mergeCell ref="A4:E4"/>
    <mergeCell ref="A49:A50"/>
    <mergeCell ref="B49:B50"/>
    <mergeCell ref="A6:A7"/>
    <mergeCell ref="B6:B7"/>
  </mergeCells>
  <printOptions horizontalCentered="1"/>
  <pageMargins left="0.5905511811023623" right="0.1968503937007874" top="0.3937007874015748" bottom="0.1968503937007874" header="0.5118110236220472" footer="0.5118110236220472"/>
  <pageSetup horizontalDpi="180" verticalDpi="18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workbookViewId="0" topLeftCell="A1">
      <selection activeCell="D40" sqref="D40"/>
    </sheetView>
  </sheetViews>
  <sheetFormatPr defaultColWidth="9.140625" defaultRowHeight="12.75"/>
  <cols>
    <col min="1" max="1" width="47.00390625" style="257" customWidth="1"/>
    <col min="2" max="2" width="9.8515625" style="257" customWidth="1"/>
    <col min="3" max="4" width="16.00390625" style="332" customWidth="1"/>
    <col min="5" max="5" width="4.57421875" style="356" customWidth="1"/>
    <col min="6" max="6" width="16.00390625" style="332" customWidth="1"/>
    <col min="7" max="7" width="16.421875" style="257" customWidth="1"/>
    <col min="8" max="16384" width="9.140625" style="257" customWidth="1"/>
  </cols>
  <sheetData>
    <row r="1" spans="1:6" ht="21.75">
      <c r="A1" s="422" t="s">
        <v>1</v>
      </c>
      <c r="B1" s="422"/>
      <c r="C1" s="422"/>
      <c r="D1" s="422"/>
      <c r="E1" s="422"/>
      <c r="F1" s="422"/>
    </row>
    <row r="2" spans="1:6" ht="21.75">
      <c r="A2" s="422" t="s">
        <v>374</v>
      </c>
      <c r="B2" s="422"/>
      <c r="C2" s="422"/>
      <c r="D2" s="422"/>
      <c r="E2" s="422"/>
      <c r="F2" s="422"/>
    </row>
    <row r="3" spans="1:6" ht="21.75">
      <c r="A3" s="423" t="str">
        <f>อุดหนุนระบุวัตถุประสงค์!A3</f>
        <v>ตั้งแต่วันที่  1  ตุลาคม  2552  ถึงวันที่  30  พฤศจิกายน  2552</v>
      </c>
      <c r="B3" s="423"/>
      <c r="C3" s="423"/>
      <c r="D3" s="423"/>
      <c r="E3" s="423"/>
      <c r="F3" s="423"/>
    </row>
    <row r="4" spans="1:6" ht="21.75" customHeight="1">
      <c r="A4" s="426" t="s">
        <v>3</v>
      </c>
      <c r="B4" s="426" t="s">
        <v>115</v>
      </c>
      <c r="C4" s="424" t="s">
        <v>188</v>
      </c>
      <c r="D4" s="424" t="s">
        <v>361</v>
      </c>
      <c r="E4" s="328" t="s">
        <v>190</v>
      </c>
      <c r="F4" s="350" t="s">
        <v>191</v>
      </c>
    </row>
    <row r="5" spans="1:6" ht="21.75" customHeight="1">
      <c r="A5" s="427"/>
      <c r="B5" s="427"/>
      <c r="C5" s="425"/>
      <c r="D5" s="425"/>
      <c r="E5" s="329" t="s">
        <v>121</v>
      </c>
      <c r="F5" s="351" t="s">
        <v>194</v>
      </c>
    </row>
    <row r="6" spans="1:7" ht="21.75" customHeight="1" thickBot="1">
      <c r="A6" s="330" t="s">
        <v>264</v>
      </c>
      <c r="B6" s="331" t="s">
        <v>196</v>
      </c>
      <c r="C6" s="348">
        <f>C7+C8+C9</f>
        <v>207600</v>
      </c>
      <c r="D6" s="348">
        <f>D7+D8+D9</f>
        <v>1250.45</v>
      </c>
      <c r="E6" s="352" t="s">
        <v>121</v>
      </c>
      <c r="F6" s="348">
        <f aca="true" t="shared" si="0" ref="F6:F21">C6-D6</f>
        <v>206349.55</v>
      </c>
      <c r="G6" s="357"/>
    </row>
    <row r="7" spans="1:6" ht="21.75" customHeight="1" thickTop="1">
      <c r="A7" s="333" t="s">
        <v>265</v>
      </c>
      <c r="B7" s="334" t="s">
        <v>156</v>
      </c>
      <c r="C7" s="258">
        <v>165000</v>
      </c>
      <c r="D7" s="258">
        <f>'หมายเหตุ 1'!E9</f>
        <v>0</v>
      </c>
      <c r="E7" s="353" t="s">
        <v>121</v>
      </c>
      <c r="F7" s="258">
        <f t="shared" si="0"/>
        <v>165000</v>
      </c>
    </row>
    <row r="8" spans="1:6" ht="21.75" customHeight="1">
      <c r="A8" s="333" t="s">
        <v>266</v>
      </c>
      <c r="B8" s="334" t="s">
        <v>158</v>
      </c>
      <c r="C8" s="258">
        <v>40000</v>
      </c>
      <c r="D8" s="258">
        <f>'หมายเหตุ 1'!E10</f>
        <v>1250.45</v>
      </c>
      <c r="E8" s="353" t="s">
        <v>121</v>
      </c>
      <c r="F8" s="258">
        <f t="shared" si="0"/>
        <v>38749.55</v>
      </c>
    </row>
    <row r="9" spans="1:6" ht="21.75" customHeight="1">
      <c r="A9" s="335" t="s">
        <v>267</v>
      </c>
      <c r="B9" s="336" t="s">
        <v>159</v>
      </c>
      <c r="C9" s="258">
        <v>2600</v>
      </c>
      <c r="D9" s="258">
        <f>'หมายเหตุ 1'!E11</f>
        <v>0</v>
      </c>
      <c r="E9" s="353" t="s">
        <v>121</v>
      </c>
      <c r="F9" s="258">
        <f t="shared" si="0"/>
        <v>2600</v>
      </c>
    </row>
    <row r="10" spans="1:6" ht="21.75" customHeight="1" thickBot="1">
      <c r="A10" s="337" t="s">
        <v>268</v>
      </c>
      <c r="B10" s="331" t="s">
        <v>198</v>
      </c>
      <c r="C10" s="348">
        <f>C11+C12+C13+C14+C15+C16+C17</f>
        <v>9500</v>
      </c>
      <c r="D10" s="348">
        <f>D11+D12+D13+D14+D15+D16+D17</f>
        <v>1934</v>
      </c>
      <c r="E10" s="352" t="s">
        <v>121</v>
      </c>
      <c r="F10" s="348">
        <f t="shared" si="0"/>
        <v>7566</v>
      </c>
    </row>
    <row r="11" spans="1:6" ht="21.75" customHeight="1" thickTop="1">
      <c r="A11" s="338" t="s">
        <v>269</v>
      </c>
      <c r="B11" s="334" t="s">
        <v>270</v>
      </c>
      <c r="C11" s="258">
        <v>0</v>
      </c>
      <c r="D11" s="258">
        <f>'หมายเหตุ 1'!E13</f>
        <v>0</v>
      </c>
      <c r="E11" s="353" t="s">
        <v>121</v>
      </c>
      <c r="F11" s="258">
        <f t="shared" si="0"/>
        <v>0</v>
      </c>
    </row>
    <row r="12" spans="1:6" ht="21.75" customHeight="1">
      <c r="A12" s="338" t="s">
        <v>271</v>
      </c>
      <c r="B12" s="334" t="s">
        <v>160</v>
      </c>
      <c r="C12" s="258">
        <v>500</v>
      </c>
      <c r="D12" s="258">
        <f>'หมายเหตุ 1'!E14</f>
        <v>0</v>
      </c>
      <c r="E12" s="353" t="s">
        <v>121</v>
      </c>
      <c r="F12" s="258">
        <f t="shared" si="0"/>
        <v>500</v>
      </c>
    </row>
    <row r="13" spans="1:6" ht="21.75" customHeight="1">
      <c r="A13" s="338" t="s">
        <v>272</v>
      </c>
      <c r="B13" s="334" t="s">
        <v>162</v>
      </c>
      <c r="C13" s="258">
        <v>2000</v>
      </c>
      <c r="D13" s="258">
        <f>'หมายเหตุ 1'!E15</f>
        <v>547</v>
      </c>
      <c r="E13" s="353" t="s">
        <v>121</v>
      </c>
      <c r="F13" s="258">
        <f t="shared" si="0"/>
        <v>1453</v>
      </c>
    </row>
    <row r="14" spans="1:6" ht="21.75" customHeight="1">
      <c r="A14" s="338" t="s">
        <v>273</v>
      </c>
      <c r="B14" s="334" t="s">
        <v>181</v>
      </c>
      <c r="C14" s="258">
        <v>1500</v>
      </c>
      <c r="D14" s="258">
        <f>'หมายเหตุ 1'!E16</f>
        <v>0</v>
      </c>
      <c r="E14" s="353" t="s">
        <v>121</v>
      </c>
      <c r="F14" s="258">
        <f t="shared" si="0"/>
        <v>1500</v>
      </c>
    </row>
    <row r="15" spans="1:6" ht="21.75" customHeight="1">
      <c r="A15" s="338" t="s">
        <v>274</v>
      </c>
      <c r="B15" s="334" t="s">
        <v>182</v>
      </c>
      <c r="C15" s="258">
        <v>0</v>
      </c>
      <c r="D15" s="258">
        <f>'หมายเหตุ 1'!E17</f>
        <v>0</v>
      </c>
      <c r="E15" s="353" t="s">
        <v>121</v>
      </c>
      <c r="F15" s="258">
        <f t="shared" si="0"/>
        <v>0</v>
      </c>
    </row>
    <row r="16" spans="1:6" ht="21.75" customHeight="1">
      <c r="A16" s="338" t="s">
        <v>275</v>
      </c>
      <c r="B16" s="334" t="s">
        <v>164</v>
      </c>
      <c r="C16" s="258">
        <v>500</v>
      </c>
      <c r="D16" s="258">
        <f>'หมายเหตุ 1'!E18</f>
        <v>80</v>
      </c>
      <c r="E16" s="353" t="s">
        <v>121</v>
      </c>
      <c r="F16" s="258">
        <f t="shared" si="0"/>
        <v>420</v>
      </c>
    </row>
    <row r="17" spans="1:6" ht="21.75" customHeight="1">
      <c r="A17" s="339" t="s">
        <v>276</v>
      </c>
      <c r="B17" s="336" t="s">
        <v>183</v>
      </c>
      <c r="C17" s="258">
        <v>5000</v>
      </c>
      <c r="D17" s="258">
        <f>'หมายเหตุ 1'!E19</f>
        <v>1307</v>
      </c>
      <c r="E17" s="353" t="s">
        <v>121</v>
      </c>
      <c r="F17" s="258">
        <f t="shared" si="0"/>
        <v>3693</v>
      </c>
    </row>
    <row r="18" spans="1:6" ht="21.75" customHeight="1" thickBot="1">
      <c r="A18" s="337" t="s">
        <v>277</v>
      </c>
      <c r="B18" s="331" t="s">
        <v>200</v>
      </c>
      <c r="C18" s="348">
        <f>C19</f>
        <v>60000</v>
      </c>
      <c r="D18" s="348">
        <f>D19</f>
        <v>913.42</v>
      </c>
      <c r="E18" s="352" t="s">
        <v>121</v>
      </c>
      <c r="F18" s="348">
        <f t="shared" si="0"/>
        <v>59086.58</v>
      </c>
    </row>
    <row r="19" spans="1:6" ht="21.75" customHeight="1" thickTop="1">
      <c r="A19" s="339" t="s">
        <v>278</v>
      </c>
      <c r="B19" s="336" t="s">
        <v>165</v>
      </c>
      <c r="C19" s="258">
        <v>60000</v>
      </c>
      <c r="D19" s="258">
        <f>'หมายเหตุ 1'!E21</f>
        <v>913.42</v>
      </c>
      <c r="E19" s="353" t="s">
        <v>121</v>
      </c>
      <c r="F19" s="258">
        <f t="shared" si="0"/>
        <v>59086.58</v>
      </c>
    </row>
    <row r="20" spans="1:6" ht="21.75" customHeight="1" thickBot="1">
      <c r="A20" s="337" t="s">
        <v>279</v>
      </c>
      <c r="B20" s="331" t="s">
        <v>202</v>
      </c>
      <c r="C20" s="348">
        <f>C21</f>
        <v>270000</v>
      </c>
      <c r="D20" s="348">
        <f>D21</f>
        <v>48571</v>
      </c>
      <c r="E20" s="352" t="s">
        <v>121</v>
      </c>
      <c r="F20" s="348">
        <f t="shared" si="0"/>
        <v>221429</v>
      </c>
    </row>
    <row r="21" spans="1:6" ht="21.75" customHeight="1" thickTop="1">
      <c r="A21" s="339" t="s">
        <v>280</v>
      </c>
      <c r="B21" s="336" t="s">
        <v>167</v>
      </c>
      <c r="C21" s="258">
        <v>270000</v>
      </c>
      <c r="D21" s="258">
        <f>'หมายเหตุ 1'!E23</f>
        <v>48571</v>
      </c>
      <c r="E21" s="353" t="s">
        <v>121</v>
      </c>
      <c r="F21" s="258">
        <f t="shared" si="0"/>
        <v>221429</v>
      </c>
    </row>
    <row r="22" spans="1:6" ht="21.75" customHeight="1" thickBot="1">
      <c r="A22" s="337" t="s">
        <v>281</v>
      </c>
      <c r="B22" s="331" t="s">
        <v>204</v>
      </c>
      <c r="C22" s="348">
        <f>C23+C24+C25+C26</f>
        <v>305000</v>
      </c>
      <c r="D22" s="348">
        <f>D23+D24+D25+D26</f>
        <v>21010</v>
      </c>
      <c r="E22" s="352" t="s">
        <v>121</v>
      </c>
      <c r="F22" s="348">
        <f>F23+F24+F25+F26</f>
        <v>283990</v>
      </c>
    </row>
    <row r="23" spans="1:6" ht="21.75" customHeight="1" thickTop="1">
      <c r="A23" s="338" t="s">
        <v>282</v>
      </c>
      <c r="B23" s="334" t="s">
        <v>184</v>
      </c>
      <c r="C23" s="258">
        <v>140000</v>
      </c>
      <c r="D23" s="258">
        <f>'หมายเหตุ 1'!E25</f>
        <v>200</v>
      </c>
      <c r="E23" s="353" t="s">
        <v>121</v>
      </c>
      <c r="F23" s="258">
        <f>C23-D23</f>
        <v>139800</v>
      </c>
    </row>
    <row r="24" spans="1:6" ht="21.75" customHeight="1">
      <c r="A24" s="340" t="s">
        <v>345</v>
      </c>
      <c r="B24" s="334" t="s">
        <v>346</v>
      </c>
      <c r="C24" s="258">
        <v>0</v>
      </c>
      <c r="D24" s="258">
        <f>'หมายเหตุ 1'!E26</f>
        <v>0</v>
      </c>
      <c r="E24" s="353" t="s">
        <v>121</v>
      </c>
      <c r="F24" s="258">
        <f>C24-D24</f>
        <v>0</v>
      </c>
    </row>
    <row r="25" spans="1:6" ht="21.75" customHeight="1">
      <c r="A25" s="338" t="s">
        <v>283</v>
      </c>
      <c r="B25" s="334" t="s">
        <v>168</v>
      </c>
      <c r="C25" s="258">
        <v>30000</v>
      </c>
      <c r="D25" s="258">
        <f>'หมายเหตุ 1'!E27</f>
        <v>120</v>
      </c>
      <c r="E25" s="353" t="s">
        <v>121</v>
      </c>
      <c r="F25" s="258">
        <f>C25-D25</f>
        <v>29880</v>
      </c>
    </row>
    <row r="26" spans="1:6" ht="21.75" customHeight="1">
      <c r="A26" s="339" t="s">
        <v>284</v>
      </c>
      <c r="B26" s="336" t="s">
        <v>170</v>
      </c>
      <c r="C26" s="258">
        <v>135000</v>
      </c>
      <c r="D26" s="258">
        <f>'หมายเหตุ 1'!E28</f>
        <v>20690</v>
      </c>
      <c r="E26" s="353" t="s">
        <v>121</v>
      </c>
      <c r="F26" s="258">
        <f>C26-D26</f>
        <v>114310</v>
      </c>
    </row>
    <row r="27" spans="1:6" ht="21.75" customHeight="1" thickBot="1">
      <c r="A27" s="337" t="s">
        <v>285</v>
      </c>
      <c r="B27" s="331" t="s">
        <v>206</v>
      </c>
      <c r="C27" s="348">
        <f>C28</f>
        <v>0</v>
      </c>
      <c r="D27" s="348">
        <f>D28</f>
        <v>0</v>
      </c>
      <c r="E27" s="352" t="s">
        <v>121</v>
      </c>
      <c r="F27" s="348">
        <f>F28</f>
        <v>0</v>
      </c>
    </row>
    <row r="28" spans="1:6" ht="21.75" customHeight="1" thickTop="1">
      <c r="A28" s="341" t="s">
        <v>286</v>
      </c>
      <c r="B28" s="336" t="s">
        <v>287</v>
      </c>
      <c r="C28" s="258">
        <v>0</v>
      </c>
      <c r="D28" s="258">
        <f>'หมายเหตุ 1'!E30</f>
        <v>0</v>
      </c>
      <c r="E28" s="353" t="s">
        <v>121</v>
      </c>
      <c r="F28" s="258">
        <f>C28-D28</f>
        <v>0</v>
      </c>
    </row>
    <row r="29" spans="1:6" ht="21.75" customHeight="1" thickBot="1">
      <c r="A29" s="337" t="s">
        <v>288</v>
      </c>
      <c r="B29" s="331" t="s">
        <v>208</v>
      </c>
      <c r="C29" s="348">
        <f>C30+C31+C32+C33+C34+C35+C36+C37+C38+C39+C40</f>
        <v>7842000</v>
      </c>
      <c r="D29" s="348">
        <f>D30+D31+D32+D33+D34+D35+D36+D37+D38+D39+D40</f>
        <v>1248265.4</v>
      </c>
      <c r="E29" s="352" t="s">
        <v>121</v>
      </c>
      <c r="F29" s="348">
        <f>C29-D29</f>
        <v>6593734.6</v>
      </c>
    </row>
    <row r="30" spans="1:6" ht="21.75" customHeight="1" thickTop="1">
      <c r="A30" s="340" t="s">
        <v>289</v>
      </c>
      <c r="B30" s="334" t="s">
        <v>290</v>
      </c>
      <c r="C30" s="258">
        <v>0</v>
      </c>
      <c r="D30" s="258">
        <v>0</v>
      </c>
      <c r="E30" s="353" t="s">
        <v>121</v>
      </c>
      <c r="F30" s="258">
        <f>C30-D30</f>
        <v>0</v>
      </c>
    </row>
    <row r="31" spans="1:6" ht="21.75" customHeight="1">
      <c r="A31" s="338" t="s">
        <v>291</v>
      </c>
      <c r="B31" s="334" t="s">
        <v>171</v>
      </c>
      <c r="C31" s="258">
        <v>5500000</v>
      </c>
      <c r="D31" s="258">
        <f>'หมายเหตุ 1'!E33</f>
        <v>878561.71</v>
      </c>
      <c r="E31" s="353" t="s">
        <v>121</v>
      </c>
      <c r="F31" s="258">
        <f>C31-D31</f>
        <v>4621438.29</v>
      </c>
    </row>
    <row r="32" spans="1:6" ht="21.75" customHeight="1">
      <c r="A32" s="338" t="s">
        <v>292</v>
      </c>
      <c r="B32" s="334" t="s">
        <v>172</v>
      </c>
      <c r="C32" s="258">
        <v>34000</v>
      </c>
      <c r="D32" s="258">
        <f>'หมายเหตุ 1'!E34</f>
        <v>0</v>
      </c>
      <c r="E32" s="353" t="s">
        <v>121</v>
      </c>
      <c r="F32" s="258">
        <f>C32-D32</f>
        <v>34000</v>
      </c>
    </row>
    <row r="33" spans="1:6" ht="21.75" customHeight="1">
      <c r="A33" s="338" t="s">
        <v>293</v>
      </c>
      <c r="B33" s="334" t="s">
        <v>173</v>
      </c>
      <c r="C33" s="258">
        <v>600000</v>
      </c>
      <c r="D33" s="258">
        <f>'หมายเหตุ 1'!E35</f>
        <v>91587.44</v>
      </c>
      <c r="E33" s="353" t="s">
        <v>121</v>
      </c>
      <c r="F33" s="258">
        <f aca="true" t="shared" si="1" ref="F33:F43">C33-D33</f>
        <v>508412.56</v>
      </c>
    </row>
    <row r="34" spans="1:6" ht="21.75" customHeight="1">
      <c r="A34" s="338" t="s">
        <v>294</v>
      </c>
      <c r="B34" s="334" t="s">
        <v>174</v>
      </c>
      <c r="C34" s="258">
        <v>1200000</v>
      </c>
      <c r="D34" s="258">
        <f>'หมายเหตุ 1'!E36</f>
        <v>278116.25</v>
      </c>
      <c r="E34" s="353" t="s">
        <v>121</v>
      </c>
      <c r="F34" s="258">
        <f t="shared" si="1"/>
        <v>921883.75</v>
      </c>
    </row>
    <row r="35" spans="1:6" ht="21.75" customHeight="1">
      <c r="A35" s="338" t="s">
        <v>295</v>
      </c>
      <c r="B35" s="334" t="s">
        <v>296</v>
      </c>
      <c r="C35" s="258">
        <v>10000</v>
      </c>
      <c r="D35" s="258">
        <f>'หมายเหตุ 1'!E37</f>
        <v>0</v>
      </c>
      <c r="E35" s="353" t="s">
        <v>121</v>
      </c>
      <c r="F35" s="258">
        <f t="shared" si="1"/>
        <v>10000</v>
      </c>
    </row>
    <row r="36" spans="1:6" ht="21.75" customHeight="1">
      <c r="A36" s="338" t="s">
        <v>297</v>
      </c>
      <c r="B36" s="334" t="s">
        <v>298</v>
      </c>
      <c r="C36" s="258">
        <v>37000</v>
      </c>
      <c r="D36" s="258">
        <f>'หมายเหตุ 1'!E38</f>
        <v>0</v>
      </c>
      <c r="E36" s="353" t="s">
        <v>121</v>
      </c>
      <c r="F36" s="258">
        <f t="shared" si="1"/>
        <v>37000</v>
      </c>
    </row>
    <row r="37" spans="1:6" ht="21.75" customHeight="1">
      <c r="A37" s="338" t="s">
        <v>299</v>
      </c>
      <c r="B37" s="334" t="s">
        <v>175</v>
      </c>
      <c r="C37" s="258">
        <v>360000</v>
      </c>
      <c r="D37" s="258">
        <f>'หมายเหตุ 1'!E39</f>
        <v>0</v>
      </c>
      <c r="E37" s="353" t="s">
        <v>121</v>
      </c>
      <c r="F37" s="258">
        <f t="shared" si="1"/>
        <v>360000</v>
      </c>
    </row>
    <row r="38" spans="1:6" ht="21.75" customHeight="1">
      <c r="A38" s="340" t="s">
        <v>300</v>
      </c>
      <c r="B38" s="334" t="s">
        <v>176</v>
      </c>
      <c r="C38" s="258">
        <v>100000</v>
      </c>
      <c r="D38" s="258">
        <f>'หมายเหตุ 1'!E40</f>
        <v>0</v>
      </c>
      <c r="E38" s="353" t="s">
        <v>121</v>
      </c>
      <c r="F38" s="258">
        <f t="shared" si="1"/>
        <v>100000</v>
      </c>
    </row>
    <row r="39" spans="1:6" ht="21.75" customHeight="1">
      <c r="A39" s="340" t="s">
        <v>301</v>
      </c>
      <c r="B39" s="334" t="s">
        <v>177</v>
      </c>
      <c r="C39" s="258">
        <v>1000</v>
      </c>
      <c r="D39" s="258">
        <f>'หมายเหตุ 1'!E41</f>
        <v>0</v>
      </c>
      <c r="E39" s="353" t="s">
        <v>121</v>
      </c>
      <c r="F39" s="258">
        <f t="shared" si="1"/>
        <v>1000</v>
      </c>
    </row>
    <row r="40" spans="1:6" ht="21.75" customHeight="1">
      <c r="A40" s="340" t="s">
        <v>302</v>
      </c>
      <c r="B40" s="336" t="s">
        <v>121</v>
      </c>
      <c r="C40" s="258">
        <v>0</v>
      </c>
      <c r="D40" s="258">
        <f>'หมายเหตุ 1'!E42</f>
        <v>0</v>
      </c>
      <c r="E40" s="353" t="s">
        <v>121</v>
      </c>
      <c r="F40" s="258">
        <f t="shared" si="1"/>
        <v>0</v>
      </c>
    </row>
    <row r="41" spans="1:6" ht="21.75" customHeight="1" thickBot="1">
      <c r="A41" s="342" t="s">
        <v>48</v>
      </c>
      <c r="B41" s="331" t="s">
        <v>209</v>
      </c>
      <c r="C41" s="348">
        <f>C42</f>
        <v>5500000</v>
      </c>
      <c r="D41" s="348">
        <f>D42</f>
        <v>0</v>
      </c>
      <c r="E41" s="352" t="s">
        <v>121</v>
      </c>
      <c r="F41" s="348">
        <f t="shared" si="1"/>
        <v>5500000</v>
      </c>
    </row>
    <row r="42" spans="1:6" ht="21.75" customHeight="1" thickTop="1">
      <c r="A42" s="339" t="s">
        <v>303</v>
      </c>
      <c r="B42" s="336" t="s">
        <v>304</v>
      </c>
      <c r="C42" s="347">
        <v>5500000</v>
      </c>
      <c r="D42" s="347">
        <f>'หมายเหตุ 1'!E44</f>
        <v>0</v>
      </c>
      <c r="E42" s="354" t="s">
        <v>121</v>
      </c>
      <c r="F42" s="347">
        <f t="shared" si="1"/>
        <v>5500000</v>
      </c>
    </row>
    <row r="43" spans="1:7" ht="22.5" thickBot="1">
      <c r="A43" s="343" t="s">
        <v>348</v>
      </c>
      <c r="B43" s="344"/>
      <c r="C43" s="349">
        <f>C6+C10+C18+C20+C22+C27+C29+C41</f>
        <v>14194100</v>
      </c>
      <c r="D43" s="349">
        <f>D6+D10+D18+D20+D22+D27+D29+D41</f>
        <v>1321944.27</v>
      </c>
      <c r="E43" s="355" t="s">
        <v>121</v>
      </c>
      <c r="F43" s="349">
        <f t="shared" si="1"/>
        <v>12872155.73</v>
      </c>
      <c r="G43" s="357"/>
    </row>
    <row r="44" spans="1:7" ht="22.5" thickTop="1">
      <c r="A44" s="345"/>
      <c r="B44" s="346"/>
      <c r="G44" s="357"/>
    </row>
  </sheetData>
  <mergeCells count="7">
    <mergeCell ref="A1:F1"/>
    <mergeCell ref="A2:F2"/>
    <mergeCell ref="A3:F3"/>
    <mergeCell ref="C4:C5"/>
    <mergeCell ref="D4:D5"/>
    <mergeCell ref="A4:A5"/>
    <mergeCell ref="B4:B5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L60"/>
  <sheetViews>
    <sheetView view="pageBreakPreview" zoomScaleSheetLayoutView="100" workbookViewId="0" topLeftCell="A1">
      <selection activeCell="G21" sqref="G21"/>
    </sheetView>
  </sheetViews>
  <sheetFormatPr defaultColWidth="9.140625" defaultRowHeight="12.75"/>
  <cols>
    <col min="1" max="1" width="37.28125" style="192" customWidth="1"/>
    <col min="2" max="2" width="7.8515625" style="192" customWidth="1"/>
    <col min="3" max="4" width="15.7109375" style="192" customWidth="1"/>
    <col min="5" max="5" width="4.7109375" style="192" customWidth="1"/>
    <col min="6" max="6" width="15.7109375" style="192" customWidth="1"/>
    <col min="7" max="7" width="40.7109375" style="192" customWidth="1"/>
    <col min="8" max="8" width="8.8515625" style="192" customWidth="1"/>
    <col min="9" max="11" width="15.7109375" style="192" customWidth="1"/>
    <col min="12" max="12" width="9.140625" style="192" customWidth="1"/>
    <col min="13" max="13" width="15.7109375" style="192" customWidth="1"/>
    <col min="14" max="16384" width="9.140625" style="192" customWidth="1"/>
  </cols>
  <sheetData>
    <row r="1" spans="1:11" ht="24.75" customHeight="1">
      <c r="A1" s="430" t="s">
        <v>1</v>
      </c>
      <c r="B1" s="430"/>
      <c r="C1" s="430"/>
      <c r="D1" s="430"/>
      <c r="E1" s="430"/>
      <c r="F1" s="430"/>
      <c r="G1" s="430" t="s">
        <v>1</v>
      </c>
      <c r="H1" s="430"/>
      <c r="I1" s="430"/>
      <c r="J1" s="430"/>
      <c r="K1" s="430"/>
    </row>
    <row r="2" spans="1:11" ht="24.75" customHeight="1">
      <c r="A2" s="430" t="s">
        <v>373</v>
      </c>
      <c r="B2" s="430"/>
      <c r="C2" s="430"/>
      <c r="D2" s="430"/>
      <c r="E2" s="430"/>
      <c r="F2" s="430"/>
      <c r="G2" s="430" t="s">
        <v>492</v>
      </c>
      <c r="H2" s="430"/>
      <c r="I2" s="430"/>
      <c r="J2" s="430"/>
      <c r="K2" s="430"/>
    </row>
    <row r="3" spans="1:11" ht="24.75" customHeight="1">
      <c r="A3" s="430" t="str">
        <f>'รายรับ สูง-ต่ำ'!A3:F3</f>
        <v>ตั้งแต่วันที่  1  ตุลาคม  2552  ถึงวันที่  30  พฤศจิกายน  2552</v>
      </c>
      <c r="B3" s="430"/>
      <c r="C3" s="430"/>
      <c r="D3" s="430"/>
      <c r="E3" s="430"/>
      <c r="F3" s="430"/>
      <c r="G3" s="430" t="str">
        <f>A3</f>
        <v>ตั้งแต่วันที่  1  ตุลาคม  2552  ถึงวันที่  30  พฤศจิกายน  2552</v>
      </c>
      <c r="H3" s="430"/>
      <c r="I3" s="430"/>
      <c r="J3" s="430"/>
      <c r="K3" s="430"/>
    </row>
    <row r="4" spans="1:11" ht="24.75" customHeight="1">
      <c r="A4" s="193"/>
      <c r="B4" s="193"/>
      <c r="C4" s="193"/>
      <c r="D4" s="193"/>
      <c r="G4" s="193"/>
      <c r="H4" s="193"/>
      <c r="I4" s="193"/>
      <c r="J4" s="193"/>
      <c r="K4" s="193"/>
    </row>
    <row r="5" spans="1:11" ht="24.75" customHeight="1">
      <c r="A5" s="428" t="s">
        <v>3</v>
      </c>
      <c r="B5" s="194" t="s">
        <v>187</v>
      </c>
      <c r="C5" s="195" t="s">
        <v>188</v>
      </c>
      <c r="D5" s="195" t="s">
        <v>189</v>
      </c>
      <c r="E5" s="195" t="s">
        <v>190</v>
      </c>
      <c r="F5" s="195" t="s">
        <v>191</v>
      </c>
      <c r="G5" s="428" t="s">
        <v>3</v>
      </c>
      <c r="H5" s="194" t="s">
        <v>187</v>
      </c>
      <c r="I5" s="195" t="s">
        <v>4</v>
      </c>
      <c r="J5" s="195" t="s">
        <v>5</v>
      </c>
      <c r="K5" s="195" t="s">
        <v>4</v>
      </c>
    </row>
    <row r="6" spans="1:11" ht="24.75" customHeight="1">
      <c r="A6" s="429"/>
      <c r="B6" s="196" t="s">
        <v>192</v>
      </c>
      <c r="C6" s="197" t="s">
        <v>193</v>
      </c>
      <c r="D6" s="197" t="s">
        <v>7</v>
      </c>
      <c r="E6" s="197" t="s">
        <v>121</v>
      </c>
      <c r="F6" s="197" t="s">
        <v>194</v>
      </c>
      <c r="G6" s="429"/>
      <c r="H6" s="196" t="s">
        <v>192</v>
      </c>
      <c r="I6" s="197" t="s">
        <v>6</v>
      </c>
      <c r="J6" s="197" t="s">
        <v>7</v>
      </c>
      <c r="K6" s="197" t="s">
        <v>8</v>
      </c>
    </row>
    <row r="7" spans="1:11" ht="24.75" customHeight="1">
      <c r="A7" s="198" t="s">
        <v>195</v>
      </c>
      <c r="B7" s="199" t="s">
        <v>196</v>
      </c>
      <c r="C7" s="7">
        <f>'รายรับ สูง-ต่ำ'!C6</f>
        <v>207600</v>
      </c>
      <c r="D7" s="107">
        <f>'หมายเหตุ 1'!E8</f>
        <v>1250.45</v>
      </c>
      <c r="E7" s="200" t="s">
        <v>121</v>
      </c>
      <c r="F7" s="202">
        <f>C7-D7</f>
        <v>206349.55</v>
      </c>
      <c r="G7" s="198" t="s">
        <v>61</v>
      </c>
      <c r="H7" s="199" t="s">
        <v>307</v>
      </c>
      <c r="I7" s="7">
        <f>'รายจ่าย 3 ส่วน'!B265+'รายจ่าย 3 ส่วน'!B266+'รายจ่าย 3 ส่วน'!B267+'รายจ่าย 3 ส่วน'!B269+'รายจ่าย 3 ส่วน'!B272+'รายจ่าย 3 ส่วน'!B274</f>
        <v>677129</v>
      </c>
      <c r="J7" s="7">
        <f>'รายจ่าย 3 ส่วน'!E273</f>
        <v>62000</v>
      </c>
      <c r="K7" s="7">
        <f aca="true" t="shared" si="0" ref="K7:K24">I7-J7</f>
        <v>615129</v>
      </c>
    </row>
    <row r="8" spans="1:12" ht="24.75" customHeight="1">
      <c r="A8" s="203" t="s">
        <v>197</v>
      </c>
      <c r="B8" s="204" t="s">
        <v>198</v>
      </c>
      <c r="C8" s="8">
        <f>'รายรับ สูง-ต่ำ'!C10</f>
        <v>9500</v>
      </c>
      <c r="D8" s="14">
        <f>'หมายเหตุ 1'!E12</f>
        <v>1934</v>
      </c>
      <c r="E8" s="9" t="s">
        <v>121</v>
      </c>
      <c r="F8" s="205">
        <f>C8-D8</f>
        <v>7566</v>
      </c>
      <c r="G8" s="203" t="s">
        <v>437</v>
      </c>
      <c r="H8" s="204" t="s">
        <v>308</v>
      </c>
      <c r="I8" s="8">
        <f>'รายจ่าย 3 ส่วน'!B270+'รายจ่าย 3 ส่วน'!B273</f>
        <v>1014000</v>
      </c>
      <c r="J8" s="8">
        <f>'รายจ่าย 3 ส่วน'!E274</f>
        <v>15000</v>
      </c>
      <c r="K8" s="8">
        <f>I8-J8</f>
        <v>999000</v>
      </c>
      <c r="L8" s="192" t="s">
        <v>340</v>
      </c>
    </row>
    <row r="9" spans="1:11" ht="24.75" customHeight="1">
      <c r="A9" s="203" t="s">
        <v>199</v>
      </c>
      <c r="B9" s="204" t="s">
        <v>200</v>
      </c>
      <c r="C9" s="8">
        <f>'รายรับ สูง-ต่ำ'!C18</f>
        <v>60000</v>
      </c>
      <c r="D9" s="14">
        <f>'หมายเหตุ 1'!E20</f>
        <v>913.42</v>
      </c>
      <c r="E9" s="9" t="s">
        <v>121</v>
      </c>
      <c r="F9" s="206">
        <f aca="true" t="shared" si="1" ref="F9:F14">C9-D9</f>
        <v>59086.58</v>
      </c>
      <c r="G9" s="203" t="s">
        <v>123</v>
      </c>
      <c r="H9" s="204" t="s">
        <v>309</v>
      </c>
      <c r="I9" s="8">
        <f>'รายจ่าย 3 ส่วน'!B8+'รายจ่าย 3 ส่วน'!B9+'รายจ่าย 3 ส่วน'!B10+'รายจ่าย 3 ส่วน'!B11++'รายจ่าย 3 ส่วน'!B12+'รายจ่าย 3 ส่วน'!B155+'รายจ่าย 3 ส่วน'!B156+'รายจ่าย 3 ส่วน'!B191+'รายจ่าย 3 ส่วน'!B192</f>
        <v>2089146</v>
      </c>
      <c r="J9" s="14">
        <f>'รายจ่าย 3 ส่วน'!E12+'รายจ่าย 3 ส่วน'!E156+'รายจ่าย 3 ส่วน'!E192</f>
        <v>288471</v>
      </c>
      <c r="K9" s="8">
        <f t="shared" si="0"/>
        <v>1800675</v>
      </c>
    </row>
    <row r="10" spans="1:11" ht="24.75" customHeight="1">
      <c r="A10" s="203" t="s">
        <v>201</v>
      </c>
      <c r="B10" s="204" t="s">
        <v>202</v>
      </c>
      <c r="C10" s="8">
        <f>'รายรับ สูง-ต่ำ'!C20</f>
        <v>270000</v>
      </c>
      <c r="D10" s="8">
        <f>'หมายเหตุ 1'!E22</f>
        <v>48571</v>
      </c>
      <c r="E10" s="9" t="s">
        <v>121</v>
      </c>
      <c r="F10" s="206">
        <f t="shared" si="1"/>
        <v>221429</v>
      </c>
      <c r="G10" s="203" t="s">
        <v>125</v>
      </c>
      <c r="H10" s="204" t="s">
        <v>310</v>
      </c>
      <c r="I10" s="8">
        <f>'รายจ่าย 3 ส่วน'!B194+'รายจ่าย 3 ส่วน'!B195</f>
        <v>213960</v>
      </c>
      <c r="J10" s="14">
        <f>'รายจ่าย 3 ส่วน'!E195</f>
        <v>35340</v>
      </c>
      <c r="K10" s="8">
        <f t="shared" si="0"/>
        <v>178620</v>
      </c>
    </row>
    <row r="11" spans="1:11" ht="24.75" customHeight="1">
      <c r="A11" s="203" t="s">
        <v>203</v>
      </c>
      <c r="B11" s="204" t="s">
        <v>204</v>
      </c>
      <c r="C11" s="8">
        <f>'รายรับ สูง-ต่ำ'!C22</f>
        <v>305000</v>
      </c>
      <c r="D11" s="8">
        <f>'หมายเหตุ 1'!E24</f>
        <v>21010</v>
      </c>
      <c r="E11" s="9" t="s">
        <v>121</v>
      </c>
      <c r="F11" s="205">
        <f t="shared" si="1"/>
        <v>283990</v>
      </c>
      <c r="G11" s="203" t="s">
        <v>127</v>
      </c>
      <c r="H11" s="204" t="s">
        <v>311</v>
      </c>
      <c r="I11" s="8">
        <f>'รายจ่าย 3 ส่วน'!B14+'รายจ่าย 3 ส่วน'!B15+'รายจ่าย 3 ส่วน'!B158+'รายจ่าย 3 ส่วน'!B159+'รายจ่าย 3 ส่วน'!B197+'รายจ่าย 3 ส่วน'!B198</f>
        <v>1408280</v>
      </c>
      <c r="J11" s="8">
        <f>'รายจ่าย 3 ส่วน'!E15+'รายจ่าย 3 ส่วน'!E159+'รายจ่าย 3 ส่วน'!E198</f>
        <v>209171</v>
      </c>
      <c r="K11" s="14">
        <f t="shared" si="0"/>
        <v>1199109</v>
      </c>
    </row>
    <row r="12" spans="1:11" ht="24.75" customHeight="1">
      <c r="A12" s="203" t="s">
        <v>205</v>
      </c>
      <c r="B12" s="204" t="s">
        <v>206</v>
      </c>
      <c r="C12" s="8">
        <f>'รายรับ สูง-ต่ำ'!C27</f>
        <v>0</v>
      </c>
      <c r="D12" s="8">
        <f>'หมายเหตุ 1'!E29</f>
        <v>0</v>
      </c>
      <c r="E12" s="9" t="s">
        <v>121</v>
      </c>
      <c r="F12" s="205">
        <f t="shared" si="1"/>
        <v>0</v>
      </c>
      <c r="G12" s="203" t="s">
        <v>129</v>
      </c>
      <c r="H12" s="204" t="s">
        <v>312</v>
      </c>
      <c r="I12" s="8">
        <f>'รายจ่าย 3 ส่วน'!B17++'รายจ่าย 3 ส่วน'!B18++'รายจ่าย 3 ส่วน'!B19+'รายจ่าย 3 ส่วน'!B21+'รายจ่าย 3 ส่วน'!B22++'รายจ่าย 3 ส่วน'!B23++'รายจ่าย 3 ส่วน'!B24+'รายจ่าย 3 ส่วน'!B161++'รายจ่าย 3 ส่วน'!B162+'รายจ่าย 3 ส่วน'!B163+'รายจ่าย 3 ส่วน'!B164+'รายจ่าย 3 ส่วน'!B165+'รายจ่าย 3 ส่วน'!B166+'รายจ่าย 3 ส่วน'!B200+'รายจ่าย 3 ส่วน'!B201++'รายจ่าย 3 ส่วน'!B202+'รายจ่าย 3 ส่วน'!B203+'รายจ่าย 3 ส่วน'!B204</f>
        <v>1880380</v>
      </c>
      <c r="J12" s="8">
        <f>'รายจ่าย 3 ส่วน'!E24+'รายจ่าย 3 ส่วน'!E166+'รายจ่าย 3 ส่วน'!E204</f>
        <v>148589</v>
      </c>
      <c r="K12" s="8">
        <f t="shared" si="0"/>
        <v>1731791</v>
      </c>
    </row>
    <row r="13" spans="1:11" ht="24.75" customHeight="1">
      <c r="A13" s="203" t="s">
        <v>207</v>
      </c>
      <c r="B13" s="204" t="s">
        <v>208</v>
      </c>
      <c r="C13" s="14">
        <f>'รายรับ สูง-ต่ำ'!C29</f>
        <v>7842000</v>
      </c>
      <c r="D13" s="14">
        <f>'หมายเหตุ 1'!E31</f>
        <v>1248265.4</v>
      </c>
      <c r="E13" s="9" t="s">
        <v>121</v>
      </c>
      <c r="F13" s="14">
        <f t="shared" si="1"/>
        <v>6593734.6</v>
      </c>
      <c r="G13" s="203" t="s">
        <v>436</v>
      </c>
      <c r="H13" s="204" t="s">
        <v>444</v>
      </c>
      <c r="I13" s="8">
        <f>'รายจ่าย 3 ส่วน'!B20</f>
        <v>1000</v>
      </c>
      <c r="J13" s="8">
        <f>'รายจ่าย 3 ส่วน'!C20</f>
        <v>0</v>
      </c>
      <c r="K13" s="8"/>
    </row>
    <row r="14" spans="1:12" ht="24.75" customHeight="1">
      <c r="A14" s="207" t="s">
        <v>137</v>
      </c>
      <c r="B14" s="208" t="s">
        <v>209</v>
      </c>
      <c r="C14" s="14">
        <f>'รายรับ สูง-ต่ำ'!C41</f>
        <v>5500000</v>
      </c>
      <c r="D14" s="14">
        <f>'หมายเหตุ 1'!E43</f>
        <v>0</v>
      </c>
      <c r="E14" s="9" t="s">
        <v>121</v>
      </c>
      <c r="F14" s="206">
        <f t="shared" si="1"/>
        <v>5500000</v>
      </c>
      <c r="G14" s="203" t="s">
        <v>131</v>
      </c>
      <c r="H14" s="204" t="s">
        <v>313</v>
      </c>
      <c r="I14" s="8">
        <f>'รายจ่าย 3 ส่วน'!B26+'รายจ่าย 3 ส่วน'!B29++'รายจ่าย 3 ส่วน'!B30+'รายจ่าย 3 ส่วน'!B31++'รายจ่าย 3 ส่วน'!B34+'รายจ่าย 3 ส่วน'!B35+'รายจ่าย 3 ส่วน'!B42++'รายจ่าย 3 ส่วน'!B43+'รายจ่าย 3 ส่วน'!B44++'รายจ่าย 3 ส่วน'!B45+'รายจ่าย 3 ส่วน'!B46++'รายจ่าย 3 ส่วน'!B47+'รายจ่าย 3 ส่วน'!B53+'รายจ่าย 3 ส่วน'!B58+'รายจ่าย 3 ส่วน'!B59+'รายจ่าย 3 ส่วน'!B66+'รายจ่าย 3 ส่วน'!B168+'รายจ่าย 3 ส่วน'!B169+'รายจ่าย 3 ส่วน'!B170+'รายจ่าย 3 ส่วน'!B206+'รายจ่าย 3 ส่วน'!B207+'รายจ่าย 3 ส่วน'!B208</f>
        <v>1397000</v>
      </c>
      <c r="J14" s="8">
        <f>'รายจ่าย 3 ส่วน'!E71+'รายจ่าย 3 ส่วน'!E170+'รายจ่าย 3 ส่วน'!E208</f>
        <v>241448.57</v>
      </c>
      <c r="K14" s="8">
        <f t="shared" si="0"/>
        <v>1155551.43</v>
      </c>
      <c r="L14" s="192" t="s">
        <v>340</v>
      </c>
    </row>
    <row r="15" spans="1:11" ht="24.75" customHeight="1" thickBot="1">
      <c r="A15" s="193"/>
      <c r="B15" s="193"/>
      <c r="C15" s="209">
        <f>SUM(C7:C14)</f>
        <v>14194100</v>
      </c>
      <c r="D15" s="209">
        <f>SUM(D7:D14)</f>
        <v>1321944.27</v>
      </c>
      <c r="E15" s="210" t="s">
        <v>121</v>
      </c>
      <c r="F15" s="209">
        <f>SUM(F7:F14)</f>
        <v>12872155.73</v>
      </c>
      <c r="G15" s="203" t="s">
        <v>438</v>
      </c>
      <c r="H15" s="204" t="s">
        <v>314</v>
      </c>
      <c r="I15" s="8">
        <f>'รายจ่าย 3 ส่วน'!B27+'รายจ่าย 3 ส่วน'!B32+'รายจ่าย 3 ส่วน'!B33+'รายจ่าย 3 ส่วน'!B48+'รายจ่าย 3 ส่วน'!B49+'รายจ่าย 3 ส่วน'!B50++'รายจ่าย 3 ส่วน'!B51+'รายจ่าย 3 ส่วน'!B52+'รายจ่าย 3 ส่วน'!B54+'รายจ่าย 3 ส่วน'!B55+'รายจ่าย 3 ส่วน'!B56+'รายจ่าย 3 ส่วน'!B57+'รายจ่าย 3 ส่วน'!B60+'รายจ่าย 3 ส่วน'!B61+'รายจ่าย 3 ส่วน'!B62+'รายจ่าย 3 ส่วน'!B63+'รายจ่าย 3 ส่วน'!B64+'รายจ่าย 3 ส่วน'!B65+'รายจ่าย 3 ส่วน'!B67+'รายจ่าย 3 ส่วน'!B68+'รายจ่าย 3 ส่วน'!B69+'รายจ่าย 3 ส่วน'!B70</f>
        <v>958000</v>
      </c>
      <c r="J15" s="8">
        <f>'รายจ่าย 3 ส่วน'!E70</f>
        <v>33239.2</v>
      </c>
      <c r="K15" s="8">
        <f>I15-J15</f>
        <v>924760.8</v>
      </c>
    </row>
    <row r="16" spans="6:12" ht="24.75" customHeight="1" thickTop="1">
      <c r="F16" s="211"/>
      <c r="G16" s="203" t="s">
        <v>133</v>
      </c>
      <c r="H16" s="204" t="s">
        <v>315</v>
      </c>
      <c r="I16" s="8">
        <f>'รายจ่าย 3 ส่วน'!B79+'รายจ่าย 3 ส่วน'!B82+'รายจ่าย 3 ส่วน'!B83+'รายจ่าย 3 ส่วน'!B84+'รายจ่าย 3 ส่วน'!B85+'รายจ่าย 3 ส่วน'!B86+'รายจ่าย 3 ส่วน'!B172+'รายจ่าย 3 ส่วน'!B173+'รายจ่าย 3 ส่วน'!B174+'รายจ่าย 3 ส่วน'!B210+'รายจ่าย 3 ส่วน'!B211+'รายจ่าย 3 ส่วน'!B212+'รายจ่าย 3 ส่วน'!B213+'รายจ่าย 3 ส่วน'!B214+'รายจ่าย 3 ส่วน'!B215+'รายจ่าย 3 ส่วน'!B216+'รายจ่าย 3 ส่วน'!B217</f>
        <v>472000</v>
      </c>
      <c r="J16" s="14">
        <f>'รายจ่าย 3 ส่วน'!E90+'รายจ่าย 3 ส่วน'!E174+'รายจ่าย 3 ส่วน'!E217</f>
        <v>70414.48000000001</v>
      </c>
      <c r="K16" s="8">
        <f t="shared" si="0"/>
        <v>401585.52</v>
      </c>
      <c r="L16" s="192" t="s">
        <v>340</v>
      </c>
    </row>
    <row r="17" spans="7:11" ht="24.75" customHeight="1">
      <c r="G17" s="203" t="s">
        <v>439</v>
      </c>
      <c r="H17" s="204" t="s">
        <v>316</v>
      </c>
      <c r="I17" s="8">
        <f>'รายจ่าย 3 ส่วน'!B80+'รายจ่าย 3 ส่วน'!B81+'รายจ่าย 3 ส่วน'!B87+'รายจ่าย 3 ส่วน'!B88+'รายจ่าย 3 ส่วน'!B89+'รายจ่าย 3 ส่วน'!B90</f>
        <v>405340</v>
      </c>
      <c r="J17" s="14">
        <f>'รายจ่าย 3 ส่วน'!E89</f>
        <v>0</v>
      </c>
      <c r="K17" s="8">
        <f>I17-J17</f>
        <v>405340</v>
      </c>
    </row>
    <row r="18" spans="7:11" ht="23.25">
      <c r="G18" s="203" t="s">
        <v>135</v>
      </c>
      <c r="H18" s="204" t="s">
        <v>317</v>
      </c>
      <c r="I18" s="212">
        <f>'รายจ่าย 3 ส่วน'!B93+'รายจ่าย 3 ส่วน'!B94+'รายจ่าย 3 ส่วน'!B95+'รายจ่าย 3 ส่วน'!B96+'รายจ่าย 3 ส่วน'!B97+'รายจ่าย 3 ส่วน'!B98+'รายจ่าย 3 ส่วน'!B176</f>
        <v>423500</v>
      </c>
      <c r="J18" s="212">
        <f>'รายจ่าย 3 ส่วน'!E98+'รายจ่าย 3 ส่วน'!E176</f>
        <v>63594.56999999999</v>
      </c>
      <c r="K18" s="8">
        <f t="shared" si="0"/>
        <v>359905.43</v>
      </c>
    </row>
    <row r="19" spans="7:12" ht="23.25">
      <c r="G19" s="203" t="s">
        <v>137</v>
      </c>
      <c r="H19" s="204" t="s">
        <v>318</v>
      </c>
      <c r="I19" s="8">
        <f>'รายจ่าย 3 ส่วน'!B106</f>
        <v>132000</v>
      </c>
      <c r="J19" s="14">
        <f>'รายจ่าย 3 ส่วน'!E120</f>
        <v>0</v>
      </c>
      <c r="K19" s="8">
        <f t="shared" si="0"/>
        <v>132000</v>
      </c>
      <c r="L19" s="192" t="s">
        <v>340</v>
      </c>
    </row>
    <row r="20" spans="7:12" ht="23.25">
      <c r="G20" s="203" t="s">
        <v>440</v>
      </c>
      <c r="H20" s="204" t="s">
        <v>319</v>
      </c>
      <c r="I20" s="8">
        <f>'รายจ่าย 3 ส่วน'!B101+'รายจ่าย 3 ส่วน'!B103+'รายจ่าย 3 ส่วน'!B104+'รายจ่าย 3 ส่วน'!B105+'รายจ่าย 3 ส่วน'!B107+'รายจ่าย 3 ส่วน'!B108+'รายจ่าย 3 ส่วน'!B109+'รายจ่าย 3 ส่วน'!B115+'รายจ่าย 3 ส่วน'!B116+'รายจ่าย 3 ส่วน'!B117+'รายจ่าย 3 ส่วน'!B118+'รายจ่าย 3 ส่วน'!B120</f>
        <v>1231500</v>
      </c>
      <c r="J20" s="14">
        <f>'รายจ่าย 3 ส่วน'!E119</f>
        <v>0</v>
      </c>
      <c r="K20" s="8">
        <f>I20-J20</f>
        <v>1231500</v>
      </c>
      <c r="L20" s="192" t="s">
        <v>340</v>
      </c>
    </row>
    <row r="21" spans="7:12" ht="23.25">
      <c r="G21" s="203" t="s">
        <v>441</v>
      </c>
      <c r="H21" s="204" t="s">
        <v>320</v>
      </c>
      <c r="I21" s="8">
        <v>0</v>
      </c>
      <c r="J21" s="14">
        <v>0</v>
      </c>
      <c r="K21" s="8">
        <f t="shared" si="0"/>
        <v>0</v>
      </c>
      <c r="L21" s="192" t="s">
        <v>340</v>
      </c>
    </row>
    <row r="22" spans="7:11" ht="23.25">
      <c r="G22" s="203" t="s">
        <v>442</v>
      </c>
      <c r="H22" s="204" t="s">
        <v>321</v>
      </c>
      <c r="I22" s="8">
        <f>'รายจ่าย 3 ส่วน'!B225+'รายจ่าย 3 ส่วน'!B226++'รายจ่าย 3 ส่วน'!B227+'รายจ่าย 3 ส่วน'!B228+'รายจ่าย 3 ส่วน'!B229</f>
        <v>1864909</v>
      </c>
      <c r="J22" s="14">
        <f>'รายจ่าย 3 ส่วน'!E229</f>
        <v>0</v>
      </c>
      <c r="K22" s="8">
        <f t="shared" si="0"/>
        <v>1864909</v>
      </c>
    </row>
    <row r="23" spans="7:11" ht="23.25">
      <c r="G23" s="207" t="s">
        <v>443</v>
      </c>
      <c r="H23" s="208" t="s">
        <v>322</v>
      </c>
      <c r="I23" s="226">
        <f>'รายจ่าย 3 ส่วน'!B122</f>
        <v>25000</v>
      </c>
      <c r="J23" s="226">
        <f>'รายจ่าย 3 ส่วน'!E122</f>
        <v>0</v>
      </c>
      <c r="K23" s="227">
        <f>I23-J23</f>
        <v>25000</v>
      </c>
    </row>
    <row r="24" spans="7:11" ht="24" thickBot="1">
      <c r="G24" s="193"/>
      <c r="H24" s="193"/>
      <c r="I24" s="187">
        <f>SUM(I7:I23)</f>
        <v>14193144</v>
      </c>
      <c r="J24" s="209">
        <f>SUM(J7:J23)</f>
        <v>1167267.82</v>
      </c>
      <c r="K24" s="187">
        <f t="shared" si="0"/>
        <v>13025876.18</v>
      </c>
    </row>
    <row r="25" ht="21.75" thickTop="1">
      <c r="G25" s="243" t="s">
        <v>342</v>
      </c>
    </row>
    <row r="31" ht="21">
      <c r="L31" s="213"/>
    </row>
    <row r="32" spans="7:11" s="213" customFormat="1" ht="21">
      <c r="G32" s="192"/>
      <c r="H32" s="192"/>
      <c r="I32" s="192"/>
      <c r="J32" s="192"/>
      <c r="K32" s="192"/>
    </row>
    <row r="33" spans="7:11" s="213" customFormat="1" ht="21">
      <c r="G33" s="192"/>
      <c r="H33" s="192"/>
      <c r="I33" s="192"/>
      <c r="J33" s="192"/>
      <c r="K33" s="192"/>
    </row>
    <row r="34" spans="1:11" s="213" customFormat="1" ht="23.25">
      <c r="A34" s="214"/>
      <c r="B34" s="214"/>
      <c r="C34" s="214"/>
      <c r="D34" s="214"/>
      <c r="E34" s="214"/>
      <c r="F34" s="214"/>
      <c r="G34" s="192"/>
      <c r="H34" s="192"/>
      <c r="I34" s="192"/>
      <c r="J34" s="192"/>
      <c r="K34" s="192"/>
    </row>
    <row r="35" spans="1:11" s="213" customFormat="1" ht="23.25">
      <c r="A35" s="214"/>
      <c r="B35" s="214"/>
      <c r="C35" s="214"/>
      <c r="D35" s="214"/>
      <c r="E35" s="214"/>
      <c r="F35" s="214"/>
      <c r="G35" s="192"/>
      <c r="H35" s="192"/>
      <c r="I35" s="192"/>
      <c r="J35" s="192"/>
      <c r="K35" s="192"/>
    </row>
    <row r="36" spans="1:11" s="213" customFormat="1" ht="23.25">
      <c r="A36" s="214"/>
      <c r="B36" s="214"/>
      <c r="C36" s="214"/>
      <c r="D36" s="214"/>
      <c r="E36" s="214"/>
      <c r="F36" s="214"/>
      <c r="G36" s="192"/>
      <c r="H36" s="192"/>
      <c r="I36" s="192"/>
      <c r="J36" s="192"/>
      <c r="K36" s="192"/>
    </row>
    <row r="37" spans="1:4" s="213" customFormat="1" ht="23.25">
      <c r="A37" s="215"/>
      <c r="B37" s="215"/>
      <c r="C37" s="215"/>
      <c r="D37" s="215"/>
    </row>
    <row r="38" spans="1:6" s="213" customFormat="1" ht="23.25">
      <c r="A38" s="216"/>
      <c r="B38" s="217"/>
      <c r="C38" s="218"/>
      <c r="D38" s="218"/>
      <c r="E38" s="218"/>
      <c r="F38" s="218"/>
    </row>
    <row r="39" spans="1:6" s="213" customFormat="1" ht="23.25">
      <c r="A39" s="216"/>
      <c r="B39" s="217"/>
      <c r="C39" s="218"/>
      <c r="D39" s="218"/>
      <c r="E39" s="218"/>
      <c r="F39" s="218"/>
    </row>
    <row r="40" spans="1:6" s="213" customFormat="1" ht="23.25">
      <c r="A40" s="215"/>
      <c r="B40" s="219"/>
      <c r="C40" s="220"/>
      <c r="D40" s="221"/>
      <c r="E40" s="201"/>
      <c r="F40" s="222"/>
    </row>
    <row r="41" spans="1:6" s="213" customFormat="1" ht="23.25">
      <c r="A41" s="215"/>
      <c r="B41" s="219"/>
      <c r="C41" s="220"/>
      <c r="D41" s="221"/>
      <c r="E41" s="201"/>
      <c r="F41" s="223"/>
    </row>
    <row r="42" spans="1:6" s="213" customFormat="1" ht="23.25">
      <c r="A42" s="215"/>
      <c r="B42" s="219"/>
      <c r="C42" s="220"/>
      <c r="D42" s="221"/>
      <c r="E42" s="201"/>
      <c r="F42" s="222"/>
    </row>
    <row r="43" spans="1:6" s="213" customFormat="1" ht="23.25">
      <c r="A43" s="215"/>
      <c r="B43" s="219"/>
      <c r="C43" s="220"/>
      <c r="D43" s="220"/>
      <c r="E43" s="201"/>
      <c r="F43" s="222"/>
    </row>
    <row r="44" spans="1:6" s="213" customFormat="1" ht="23.25">
      <c r="A44" s="215"/>
      <c r="B44" s="219"/>
      <c r="C44" s="220"/>
      <c r="D44" s="220"/>
      <c r="E44" s="201"/>
      <c r="F44" s="223"/>
    </row>
    <row r="45" spans="1:6" s="213" customFormat="1" ht="23.25">
      <c r="A45" s="215"/>
      <c r="B45" s="219"/>
      <c r="C45" s="220"/>
      <c r="D45" s="220"/>
      <c r="E45" s="201"/>
      <c r="F45" s="223"/>
    </row>
    <row r="46" spans="1:6" s="213" customFormat="1" ht="23.25">
      <c r="A46" s="215"/>
      <c r="B46" s="219"/>
      <c r="C46" s="221"/>
      <c r="D46" s="221"/>
      <c r="E46" s="201"/>
      <c r="F46" s="221"/>
    </row>
    <row r="47" spans="1:6" s="213" customFormat="1" ht="23.25">
      <c r="A47" s="215"/>
      <c r="B47" s="219"/>
      <c r="C47" s="221"/>
      <c r="D47" s="221"/>
      <c r="E47" s="201"/>
      <c r="F47" s="222"/>
    </row>
    <row r="48" spans="1:6" s="213" customFormat="1" ht="23.25">
      <c r="A48" s="215"/>
      <c r="B48" s="215"/>
      <c r="C48" s="224"/>
      <c r="D48" s="224"/>
      <c r="E48" s="225"/>
      <c r="F48" s="224"/>
    </row>
    <row r="49" s="213" customFormat="1" ht="21"/>
    <row r="50" s="213" customFormat="1" ht="21"/>
    <row r="51" s="213" customFormat="1" ht="21"/>
    <row r="52" s="213" customFormat="1" ht="21"/>
    <row r="53" s="213" customFormat="1" ht="21"/>
    <row r="54" s="213" customFormat="1" ht="21"/>
    <row r="55" s="213" customFormat="1" ht="21">
      <c r="L55" s="192"/>
    </row>
    <row r="56" spans="7:11" ht="21">
      <c r="G56" s="213"/>
      <c r="H56" s="213"/>
      <c r="I56" s="213"/>
      <c r="J56" s="213"/>
      <c r="K56" s="213"/>
    </row>
    <row r="57" spans="7:11" ht="21">
      <c r="G57" s="213"/>
      <c r="H57" s="213"/>
      <c r="I57" s="213"/>
      <c r="J57" s="213"/>
      <c r="K57" s="213"/>
    </row>
    <row r="58" spans="7:11" ht="21">
      <c r="G58" s="213"/>
      <c r="H58" s="213"/>
      <c r="I58" s="213"/>
      <c r="J58" s="213"/>
      <c r="K58" s="213"/>
    </row>
    <row r="59" spans="7:11" ht="21">
      <c r="G59" s="213"/>
      <c r="H59" s="213"/>
      <c r="I59" s="213"/>
      <c r="J59" s="213"/>
      <c r="K59" s="213"/>
    </row>
    <row r="60" spans="7:11" ht="21">
      <c r="G60" s="213"/>
      <c r="H60" s="213"/>
      <c r="I60" s="213"/>
      <c r="J60" s="213"/>
      <c r="K60" s="213"/>
    </row>
  </sheetData>
  <mergeCells count="8">
    <mergeCell ref="G1:K1"/>
    <mergeCell ref="G2:K2"/>
    <mergeCell ref="G3:K3"/>
    <mergeCell ref="G5:G6"/>
    <mergeCell ref="A5:A6"/>
    <mergeCell ref="A1:F1"/>
    <mergeCell ref="A2:F2"/>
    <mergeCell ref="A3:F3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workbookViewId="0" topLeftCell="A1">
      <selection activeCell="F36" sqref="F36:G39"/>
    </sheetView>
  </sheetViews>
  <sheetFormatPr defaultColWidth="9.140625" defaultRowHeight="12.75"/>
  <cols>
    <col min="1" max="1" width="3.00390625" style="158" customWidth="1"/>
    <col min="2" max="2" width="40.8515625" style="158" customWidth="1"/>
    <col min="3" max="3" width="10.7109375" style="158" customWidth="1"/>
    <col min="4" max="4" width="13.7109375" style="158" customWidth="1"/>
    <col min="5" max="5" width="4.28125" style="158" customWidth="1"/>
    <col min="6" max="6" width="13.7109375" style="158" customWidth="1"/>
    <col min="7" max="7" width="4.28125" style="158" customWidth="1"/>
    <col min="8" max="8" width="11.140625" style="158" customWidth="1"/>
    <col min="9" max="9" width="14.00390625" style="158" customWidth="1"/>
    <col min="10" max="16384" width="9.140625" style="158" customWidth="1"/>
  </cols>
  <sheetData>
    <row r="1" spans="1:7" ht="27" customHeight="1">
      <c r="A1" s="402" t="s">
        <v>249</v>
      </c>
      <c r="B1" s="402"/>
      <c r="C1" s="402"/>
      <c r="D1" s="402"/>
      <c r="E1" s="402"/>
      <c r="F1" s="402"/>
      <c r="G1" s="402"/>
    </row>
    <row r="2" spans="1:7" ht="27" customHeight="1">
      <c r="A2" s="403" t="s">
        <v>259</v>
      </c>
      <c r="B2" s="402"/>
      <c r="C2" s="402"/>
      <c r="D2" s="402"/>
      <c r="E2" s="402"/>
      <c r="F2" s="402"/>
      <c r="G2" s="402"/>
    </row>
    <row r="3" spans="1:7" ht="27" customHeight="1">
      <c r="A3" s="402" t="s">
        <v>372</v>
      </c>
      <c r="B3" s="402"/>
      <c r="C3" s="402"/>
      <c r="D3" s="402"/>
      <c r="E3" s="402"/>
      <c r="F3" s="402"/>
      <c r="G3" s="402"/>
    </row>
    <row r="4" spans="1:7" ht="27" customHeight="1">
      <c r="A4" s="402" t="s">
        <v>446</v>
      </c>
      <c r="B4" s="402"/>
      <c r="C4" s="402"/>
      <c r="D4" s="402"/>
      <c r="E4" s="402"/>
      <c r="F4" s="402"/>
      <c r="G4" s="402"/>
    </row>
    <row r="5" spans="1:7" ht="27" customHeight="1">
      <c r="A5" s="403" t="s">
        <v>250</v>
      </c>
      <c r="B5" s="403"/>
      <c r="C5" s="403"/>
      <c r="D5" s="403"/>
      <c r="E5" s="403"/>
      <c r="F5" s="403"/>
      <c r="G5" s="403"/>
    </row>
    <row r="6" ht="27" customHeight="1"/>
    <row r="7" spans="1:7" ht="27" customHeight="1">
      <c r="A7" s="433" t="s">
        <v>3</v>
      </c>
      <c r="B7" s="433"/>
      <c r="C7" s="159" t="s">
        <v>115</v>
      </c>
      <c r="D7" s="433" t="s">
        <v>251</v>
      </c>
      <c r="E7" s="433"/>
      <c r="F7" s="433" t="s">
        <v>252</v>
      </c>
      <c r="G7" s="433"/>
    </row>
    <row r="8" spans="1:9" ht="27" customHeight="1">
      <c r="A8" s="160" t="s">
        <v>253</v>
      </c>
      <c r="B8" s="161"/>
      <c r="C8" s="162">
        <v>900</v>
      </c>
      <c r="D8" s="400"/>
      <c r="E8" s="401"/>
      <c r="F8" s="400"/>
      <c r="G8" s="401"/>
      <c r="I8" s="361" t="s">
        <v>367</v>
      </c>
    </row>
    <row r="9" spans="1:10" ht="27" customHeight="1">
      <c r="A9" s="163"/>
      <c r="B9" s="164" t="s">
        <v>254</v>
      </c>
      <c r="C9" s="165">
        <v>902</v>
      </c>
      <c r="D9" s="431">
        <v>889.95</v>
      </c>
      <c r="E9" s="432"/>
      <c r="F9" s="431">
        <f>I9+D9</f>
        <v>16155.45</v>
      </c>
      <c r="G9" s="432"/>
      <c r="I9" s="359">
        <f>'[1]หมายเหตุ 2,3'!F9</f>
        <v>15265.5</v>
      </c>
      <c r="J9" s="191"/>
    </row>
    <row r="10" spans="1:10" ht="27" customHeight="1">
      <c r="A10" s="163"/>
      <c r="B10" s="164" t="s">
        <v>448</v>
      </c>
      <c r="C10" s="165">
        <v>903</v>
      </c>
      <c r="D10" s="406">
        <v>0</v>
      </c>
      <c r="E10" s="407"/>
      <c r="F10" s="431">
        <f>I10+D10</f>
        <v>18875</v>
      </c>
      <c r="G10" s="432"/>
      <c r="I10" s="359">
        <f>'[1]หมายเหตุ 2,3'!F10</f>
        <v>18875</v>
      </c>
      <c r="J10" s="191"/>
    </row>
    <row r="11" spans="1:9" ht="27" customHeight="1">
      <c r="A11" s="163"/>
      <c r="B11" s="166" t="s">
        <v>447</v>
      </c>
      <c r="C11" s="165">
        <v>906</v>
      </c>
      <c r="D11" s="408">
        <v>1733.25</v>
      </c>
      <c r="E11" s="409"/>
      <c r="F11" s="408">
        <f>I11+D11</f>
        <v>1733.25</v>
      </c>
      <c r="G11" s="409"/>
      <c r="I11" s="359">
        <v>0</v>
      </c>
    </row>
    <row r="12" spans="1:9" ht="27" customHeight="1" thickBot="1">
      <c r="A12" s="436" t="s">
        <v>255</v>
      </c>
      <c r="B12" s="437"/>
      <c r="C12" s="167"/>
      <c r="D12" s="404">
        <f>SUM(D9:D11)</f>
        <v>2623.2</v>
      </c>
      <c r="E12" s="405"/>
      <c r="F12" s="404">
        <f>SUM(F9:F11)</f>
        <v>36763.7</v>
      </c>
      <c r="G12" s="405"/>
      <c r="H12" s="191">
        <f>D12</f>
        <v>2623.2</v>
      </c>
      <c r="I12" s="191">
        <f>F12</f>
        <v>36763.7</v>
      </c>
    </row>
    <row r="13" ht="27" customHeight="1" thickTop="1">
      <c r="B13" s="168"/>
    </row>
    <row r="14" ht="27" customHeight="1">
      <c r="B14" s="168"/>
    </row>
    <row r="15" ht="27" customHeight="1">
      <c r="B15" s="168"/>
    </row>
    <row r="16" ht="27" customHeight="1">
      <c r="B16" s="168"/>
    </row>
    <row r="17" ht="27" customHeight="1">
      <c r="B17" s="168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spans="1:7" ht="27" customHeight="1">
      <c r="A28" s="402" t="s">
        <v>249</v>
      </c>
      <c r="B28" s="402"/>
      <c r="C28" s="402"/>
      <c r="D28" s="402"/>
      <c r="E28" s="402"/>
      <c r="F28" s="402"/>
      <c r="G28" s="402"/>
    </row>
    <row r="29" spans="1:7" ht="27" customHeight="1">
      <c r="A29" s="403" t="s">
        <v>259</v>
      </c>
      <c r="B29" s="402"/>
      <c r="C29" s="402"/>
      <c r="D29" s="402"/>
      <c r="E29" s="402"/>
      <c r="F29" s="402"/>
      <c r="G29" s="402"/>
    </row>
    <row r="30" spans="1:7" ht="27" customHeight="1">
      <c r="A30" s="402" t="str">
        <f>A3</f>
        <v>ประจำปีงบประมาณ  พ.ศ.  2553</v>
      </c>
      <c r="B30" s="402"/>
      <c r="C30" s="402"/>
      <c r="D30" s="402"/>
      <c r="E30" s="402"/>
      <c r="F30" s="402"/>
      <c r="G30" s="402"/>
    </row>
    <row r="31" spans="1:7" ht="27" customHeight="1">
      <c r="A31" s="402" t="str">
        <f>A4</f>
        <v>ประจำเดือน  พฤศจิกายน  2552</v>
      </c>
      <c r="B31" s="402"/>
      <c r="C31" s="402"/>
      <c r="D31" s="402"/>
      <c r="E31" s="402"/>
      <c r="F31" s="402"/>
      <c r="G31" s="402"/>
    </row>
    <row r="32" spans="1:7" ht="27" customHeight="1">
      <c r="A32" s="403" t="s">
        <v>250</v>
      </c>
      <c r="B32" s="403"/>
      <c r="C32" s="403"/>
      <c r="D32" s="403"/>
      <c r="E32" s="403"/>
      <c r="F32" s="403"/>
      <c r="G32" s="403"/>
    </row>
    <row r="33" ht="27" customHeight="1"/>
    <row r="34" spans="1:7" ht="27" customHeight="1">
      <c r="A34" s="433" t="s">
        <v>3</v>
      </c>
      <c r="B34" s="433"/>
      <c r="C34" s="159" t="s">
        <v>115</v>
      </c>
      <c r="D34" s="433" t="s">
        <v>256</v>
      </c>
      <c r="E34" s="433"/>
      <c r="F34" s="433" t="s">
        <v>257</v>
      </c>
      <c r="G34" s="433"/>
    </row>
    <row r="35" spans="1:9" ht="27" customHeight="1">
      <c r="A35" s="160" t="s">
        <v>253</v>
      </c>
      <c r="B35" s="161"/>
      <c r="C35" s="162">
        <v>900</v>
      </c>
      <c r="D35" s="434"/>
      <c r="E35" s="435"/>
      <c r="F35" s="434"/>
      <c r="G35" s="435"/>
      <c r="I35" s="314" t="str">
        <f>I8</f>
        <v>เดือนที่แล้ว</v>
      </c>
    </row>
    <row r="36" spans="1:10" ht="27" customHeight="1">
      <c r="A36" s="163"/>
      <c r="B36" s="164" t="s">
        <v>254</v>
      </c>
      <c r="C36" s="165">
        <v>902</v>
      </c>
      <c r="D36" s="431">
        <v>536.88</v>
      </c>
      <c r="E36" s="432"/>
      <c r="F36" s="431">
        <f>I36+D36</f>
        <v>1426.83</v>
      </c>
      <c r="G36" s="432"/>
      <c r="I36" s="359">
        <f>'[1]หมายเหตุ 2,3'!F36</f>
        <v>889.95</v>
      </c>
      <c r="J36" s="191">
        <f>'[1]หมายเหตุ 2,3'!G36</f>
        <v>0</v>
      </c>
    </row>
    <row r="37" spans="1:10" ht="27" customHeight="1">
      <c r="A37" s="163"/>
      <c r="B37" s="164" t="s">
        <v>448</v>
      </c>
      <c r="C37" s="165">
        <v>903</v>
      </c>
      <c r="D37" s="431">
        <v>5995</v>
      </c>
      <c r="E37" s="432"/>
      <c r="F37" s="431">
        <f>I37+D37</f>
        <v>5995</v>
      </c>
      <c r="G37" s="432"/>
      <c r="I37" s="359">
        <v>0</v>
      </c>
      <c r="J37" s="191"/>
    </row>
    <row r="38" spans="1:10" ht="27" customHeight="1">
      <c r="A38" s="163"/>
      <c r="B38" s="164" t="s">
        <v>447</v>
      </c>
      <c r="C38" s="165">
        <v>906</v>
      </c>
      <c r="D38" s="431">
        <v>68.1</v>
      </c>
      <c r="E38" s="432"/>
      <c r="F38" s="431">
        <f>I38+D38</f>
        <v>70.25</v>
      </c>
      <c r="G38" s="432"/>
      <c r="I38" s="359">
        <f>'[1]หมายเหตุ 2,3'!F37</f>
        <v>2.15</v>
      </c>
      <c r="J38" s="191">
        <f>'[1]หมายเหตุ 2,3'!G37</f>
        <v>0</v>
      </c>
    </row>
    <row r="39" spans="1:10" ht="27" customHeight="1">
      <c r="A39" s="163"/>
      <c r="B39" s="164" t="s">
        <v>449</v>
      </c>
      <c r="C39" s="165">
        <v>907</v>
      </c>
      <c r="D39" s="431">
        <v>81.72</v>
      </c>
      <c r="E39" s="432"/>
      <c r="F39" s="431">
        <f>I39+D39</f>
        <v>84.3</v>
      </c>
      <c r="G39" s="432"/>
      <c r="I39" s="359">
        <f>'[1]หมายเหตุ 2,3'!F38</f>
        <v>2.58</v>
      </c>
      <c r="J39" s="191">
        <f>'[1]หมายเหตุ 2,3'!G38</f>
        <v>0</v>
      </c>
    </row>
    <row r="40" spans="1:7" ht="27" customHeight="1">
      <c r="A40" s="163"/>
      <c r="C40" s="165"/>
      <c r="D40" s="431"/>
      <c r="E40" s="432"/>
      <c r="F40" s="431"/>
      <c r="G40" s="432"/>
    </row>
    <row r="41" spans="1:9" ht="27" customHeight="1" thickBot="1">
      <c r="A41" s="436" t="s">
        <v>258</v>
      </c>
      <c r="B41" s="437"/>
      <c r="C41" s="167"/>
      <c r="D41" s="404">
        <f>SUM(D36:D40)</f>
        <v>6681.700000000001</v>
      </c>
      <c r="E41" s="405"/>
      <c r="F41" s="404">
        <f>SUM(F36:F40)</f>
        <v>7576.38</v>
      </c>
      <c r="G41" s="405"/>
      <c r="H41" s="191">
        <f>D41</f>
        <v>6681.700000000001</v>
      </c>
      <c r="I41" s="191">
        <f>F41</f>
        <v>7576.38</v>
      </c>
    </row>
    <row r="42" ht="27" customHeight="1" thickTop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mergeCells count="42">
    <mergeCell ref="D37:E37"/>
    <mergeCell ref="F37:G37"/>
    <mergeCell ref="A41:B41"/>
    <mergeCell ref="A31:G31"/>
    <mergeCell ref="A32:G32"/>
    <mergeCell ref="A34:B34"/>
    <mergeCell ref="D34:E34"/>
    <mergeCell ref="F34:G34"/>
    <mergeCell ref="D35:E35"/>
    <mergeCell ref="D36:E36"/>
    <mergeCell ref="F35:G35"/>
    <mergeCell ref="F36:G36"/>
    <mergeCell ref="A12:B12"/>
    <mergeCell ref="A28:G28"/>
    <mergeCell ref="A29:G29"/>
    <mergeCell ref="A30:G30"/>
    <mergeCell ref="A5:G5"/>
    <mergeCell ref="A7:B7"/>
    <mergeCell ref="D7:E7"/>
    <mergeCell ref="F7:G7"/>
    <mergeCell ref="A1:G1"/>
    <mergeCell ref="A2:G2"/>
    <mergeCell ref="A3:G3"/>
    <mergeCell ref="A4:G4"/>
    <mergeCell ref="D8:E8"/>
    <mergeCell ref="F8:G8"/>
    <mergeCell ref="D9:E9"/>
    <mergeCell ref="F9:G9"/>
    <mergeCell ref="D10:E10"/>
    <mergeCell ref="F10:G10"/>
    <mergeCell ref="D12:E12"/>
    <mergeCell ref="F12:G12"/>
    <mergeCell ref="D11:E11"/>
    <mergeCell ref="F11:G11"/>
    <mergeCell ref="D41:E41"/>
    <mergeCell ref="F41:G41"/>
    <mergeCell ref="D40:E40"/>
    <mergeCell ref="F40:G40"/>
    <mergeCell ref="D38:E38"/>
    <mergeCell ref="D39:E39"/>
    <mergeCell ref="F38:G38"/>
    <mergeCell ref="F39:G39"/>
  </mergeCells>
  <printOptions/>
  <pageMargins left="0.944881889763779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3"/>
  <sheetViews>
    <sheetView view="pageBreakPreview" zoomScaleSheetLayoutView="100" workbookViewId="0" topLeftCell="A1">
      <selection activeCell="E59" sqref="E59"/>
    </sheetView>
  </sheetViews>
  <sheetFormatPr defaultColWidth="9.140625" defaultRowHeight="21.75" customHeight="1"/>
  <cols>
    <col min="1" max="2" width="7.28125" style="118" customWidth="1"/>
    <col min="3" max="3" width="39.8515625" style="118" customWidth="1"/>
    <col min="4" max="4" width="9.28125" style="118" customWidth="1"/>
    <col min="5" max="6" width="15.7109375" style="118" customWidth="1"/>
    <col min="7" max="16384" width="9.140625" style="118" customWidth="1"/>
  </cols>
  <sheetData>
    <row r="1" spans="1:6" ht="21.75" customHeight="1">
      <c r="A1" s="441" t="s">
        <v>450</v>
      </c>
      <c r="B1" s="441"/>
      <c r="C1" s="441"/>
      <c r="D1" s="441"/>
      <c r="E1" s="441"/>
      <c r="F1" s="441"/>
    </row>
    <row r="2" spans="1:6" ht="21.75" customHeight="1">
      <c r="A2" s="441" t="s">
        <v>455</v>
      </c>
      <c r="B2" s="441"/>
      <c r="C2" s="441"/>
      <c r="D2" s="441"/>
      <c r="E2" s="441"/>
      <c r="F2" s="441"/>
    </row>
    <row r="3" spans="1:6" ht="21.75" customHeight="1">
      <c r="A3" s="442" t="s">
        <v>145</v>
      </c>
      <c r="B3" s="442"/>
      <c r="C3" s="442"/>
      <c r="D3" s="442"/>
      <c r="E3" s="442"/>
      <c r="F3" s="442"/>
    </row>
    <row r="4" spans="1:6" ht="21.75" customHeight="1">
      <c r="A4" s="119" t="s">
        <v>146</v>
      </c>
      <c r="B4" s="119"/>
      <c r="C4" s="116"/>
      <c r="D4" s="116"/>
      <c r="E4" s="116"/>
      <c r="F4" s="116"/>
    </row>
    <row r="5" spans="1:6" ht="21.75" customHeight="1">
      <c r="A5" s="119" t="s">
        <v>147</v>
      </c>
      <c r="B5" s="119"/>
      <c r="C5" s="116"/>
      <c r="D5" s="116"/>
      <c r="E5" s="116"/>
      <c r="F5" s="116"/>
    </row>
    <row r="6" spans="1:6" ht="21.75" customHeight="1">
      <c r="A6" s="119"/>
      <c r="B6" s="119"/>
      <c r="C6" s="119"/>
      <c r="D6" s="119"/>
      <c r="E6" s="119"/>
      <c r="F6" s="119"/>
    </row>
    <row r="7" spans="1:6" ht="21.75" customHeight="1">
      <c r="A7" s="443" t="s">
        <v>148</v>
      </c>
      <c r="B7" s="443"/>
      <c r="C7" s="443"/>
      <c r="D7" s="90" t="s">
        <v>115</v>
      </c>
      <c r="E7" s="90" t="s">
        <v>149</v>
      </c>
      <c r="F7" s="90" t="s">
        <v>116</v>
      </c>
    </row>
    <row r="8" spans="1:6" ht="21.75" customHeight="1">
      <c r="A8" s="120"/>
      <c r="B8" s="121"/>
      <c r="C8" s="122"/>
      <c r="D8" s="123"/>
      <c r="E8" s="123"/>
      <c r="F8" s="123"/>
    </row>
    <row r="9" spans="1:6" ht="21.75" customHeight="1">
      <c r="A9" s="124" t="s">
        <v>149</v>
      </c>
      <c r="B9" s="119" t="s">
        <v>150</v>
      </c>
      <c r="C9" s="125"/>
      <c r="D9" s="126" t="s">
        <v>117</v>
      </c>
      <c r="E9" s="127">
        <v>14278</v>
      </c>
      <c r="F9" s="128"/>
    </row>
    <row r="10" spans="1:6" ht="21.75" customHeight="1">
      <c r="A10" s="124"/>
      <c r="B10" s="119" t="s">
        <v>151</v>
      </c>
      <c r="C10" s="125"/>
      <c r="D10" s="126" t="s">
        <v>118</v>
      </c>
      <c r="E10" s="127">
        <v>2099782.24</v>
      </c>
      <c r="F10" s="128"/>
    </row>
    <row r="11" spans="1:6" ht="21.75" customHeight="1">
      <c r="A11" s="129"/>
      <c r="B11" s="119" t="s">
        <v>152</v>
      </c>
      <c r="C11" s="125"/>
      <c r="D11" s="126" t="s">
        <v>119</v>
      </c>
      <c r="E11" s="127">
        <v>52955.75</v>
      </c>
      <c r="F11" s="128"/>
    </row>
    <row r="12" spans="1:6" ht="21.75" customHeight="1">
      <c r="A12" s="129"/>
      <c r="B12" s="119" t="s">
        <v>456</v>
      </c>
      <c r="C12" s="125"/>
      <c r="D12" s="126" t="s">
        <v>120</v>
      </c>
      <c r="E12" s="127">
        <v>913.42</v>
      </c>
      <c r="F12" s="127"/>
    </row>
    <row r="13" spans="1:6" ht="21.75" customHeight="1">
      <c r="A13" s="129"/>
      <c r="B13" s="119"/>
      <c r="C13" s="125"/>
      <c r="D13" s="126"/>
      <c r="E13" s="127"/>
      <c r="F13" s="127"/>
    </row>
    <row r="14" spans="1:6" ht="21.75" customHeight="1">
      <c r="A14" s="129"/>
      <c r="B14" s="119"/>
      <c r="C14" s="125"/>
      <c r="D14" s="126"/>
      <c r="E14" s="127"/>
      <c r="F14" s="127"/>
    </row>
    <row r="15" spans="1:6" ht="21.75" customHeight="1">
      <c r="A15" s="129"/>
      <c r="B15" s="119"/>
      <c r="C15" s="125"/>
      <c r="D15" s="126"/>
      <c r="E15" s="127"/>
      <c r="F15" s="127"/>
    </row>
    <row r="16" spans="1:6" ht="21.75" customHeight="1">
      <c r="A16" s="129"/>
      <c r="B16" s="119"/>
      <c r="C16" s="125"/>
      <c r="D16" s="126"/>
      <c r="E16" s="127"/>
      <c r="F16" s="128"/>
    </row>
    <row r="17" spans="1:6" ht="21.75" customHeight="1">
      <c r="A17" s="129"/>
      <c r="B17" s="130" t="s">
        <v>116</v>
      </c>
      <c r="C17" s="125" t="s">
        <v>153</v>
      </c>
      <c r="D17" s="126" t="s">
        <v>117</v>
      </c>
      <c r="E17" s="128"/>
      <c r="F17" s="127">
        <v>8840</v>
      </c>
    </row>
    <row r="18" spans="1:6" ht="21.75" customHeight="1">
      <c r="A18" s="129"/>
      <c r="B18" s="119"/>
      <c r="C18" s="125" t="s">
        <v>154</v>
      </c>
      <c r="D18" s="126" t="s">
        <v>138</v>
      </c>
      <c r="E18" s="128"/>
      <c r="F18" s="127">
        <v>2140635.84</v>
      </c>
    </row>
    <row r="19" spans="1:6" ht="21.75" customHeight="1">
      <c r="A19" s="129"/>
      <c r="B19" s="119"/>
      <c r="C19" s="118" t="s">
        <v>457</v>
      </c>
      <c r="D19" s="131">
        <v>903</v>
      </c>
      <c r="E19" s="128"/>
      <c r="F19" s="127">
        <v>5995</v>
      </c>
    </row>
    <row r="20" spans="1:6" ht="21.75" customHeight="1">
      <c r="A20" s="129"/>
      <c r="B20" s="119"/>
      <c r="C20" s="125" t="s">
        <v>460</v>
      </c>
      <c r="D20" s="131">
        <v>906</v>
      </c>
      <c r="E20" s="128"/>
      <c r="F20" s="127">
        <v>68.1</v>
      </c>
    </row>
    <row r="21" spans="1:6" ht="21.75" customHeight="1">
      <c r="A21" s="129"/>
      <c r="B21" s="119"/>
      <c r="C21" s="125" t="s">
        <v>461</v>
      </c>
      <c r="D21" s="131">
        <v>907</v>
      </c>
      <c r="E21" s="128"/>
      <c r="F21" s="127">
        <v>81.72</v>
      </c>
    </row>
    <row r="22" spans="1:6" ht="21.75" customHeight="1">
      <c r="A22" s="129"/>
      <c r="B22" s="119"/>
      <c r="C22" s="118" t="s">
        <v>306</v>
      </c>
      <c r="D22" s="126" t="s">
        <v>227</v>
      </c>
      <c r="E22" s="128"/>
      <c r="F22" s="127">
        <v>2245.75</v>
      </c>
    </row>
    <row r="23" spans="1:6" ht="21.75" customHeight="1">
      <c r="A23" s="129"/>
      <c r="B23" s="119"/>
      <c r="C23" s="118" t="s">
        <v>143</v>
      </c>
      <c r="D23" s="126" t="s">
        <v>121</v>
      </c>
      <c r="E23" s="128"/>
      <c r="F23" s="127">
        <v>10063</v>
      </c>
    </row>
    <row r="24" spans="1:6" ht="21.75" customHeight="1">
      <c r="A24" s="129"/>
      <c r="B24" s="119"/>
      <c r="D24" s="126"/>
      <c r="E24" s="128"/>
      <c r="F24" s="127"/>
    </row>
    <row r="25" spans="1:6" ht="21.75" customHeight="1">
      <c r="A25" s="129"/>
      <c r="B25" s="119"/>
      <c r="D25" s="126"/>
      <c r="E25" s="128"/>
      <c r="F25" s="127"/>
    </row>
    <row r="26" spans="1:6" ht="21.75" customHeight="1">
      <c r="A26" s="129"/>
      <c r="B26" s="119"/>
      <c r="C26" s="125"/>
      <c r="D26" s="131"/>
      <c r="E26" s="128"/>
      <c r="F26" s="127"/>
    </row>
    <row r="27" spans="1:6" ht="21.75" customHeight="1">
      <c r="A27" s="129"/>
      <c r="B27" s="119"/>
      <c r="C27" s="125"/>
      <c r="D27" s="131"/>
      <c r="E27" s="128"/>
      <c r="F27" s="127"/>
    </row>
    <row r="28" spans="1:6" ht="21.75" customHeight="1" thickBot="1">
      <c r="A28" s="132"/>
      <c r="B28" s="133"/>
      <c r="C28" s="134"/>
      <c r="D28" s="135"/>
      <c r="E28" s="136">
        <f>SUM(E9:E27)</f>
        <v>2167929.41</v>
      </c>
      <c r="F28" s="136">
        <f>SUM(F17:F27)</f>
        <v>2167929.41</v>
      </c>
    </row>
    <row r="29" spans="1:6" ht="21.75" customHeight="1" thickTop="1">
      <c r="A29" s="119"/>
      <c r="B29" s="119"/>
      <c r="C29" s="119"/>
      <c r="D29" s="119"/>
      <c r="E29" s="137"/>
      <c r="F29" s="137"/>
    </row>
    <row r="30" spans="1:6" ht="21.75" customHeight="1">
      <c r="A30" s="130" t="s">
        <v>451</v>
      </c>
      <c r="B30" s="119"/>
      <c r="C30" s="119"/>
      <c r="D30" s="119"/>
      <c r="E30" s="119"/>
      <c r="F30" s="119"/>
    </row>
    <row r="31" spans="1:6" ht="21.75" customHeight="1">
      <c r="A31" s="119"/>
      <c r="B31" s="119"/>
      <c r="C31" s="119"/>
      <c r="D31" s="119"/>
      <c r="E31" s="119"/>
      <c r="F31" s="119"/>
    </row>
    <row r="32" spans="1:6" ht="21.75" customHeight="1">
      <c r="A32" s="138"/>
      <c r="B32" s="446" t="s">
        <v>379</v>
      </c>
      <c r="C32" s="446"/>
      <c r="D32" s="139"/>
      <c r="E32" s="444" t="s">
        <v>349</v>
      </c>
      <c r="F32" s="445"/>
    </row>
    <row r="33" spans="1:6" ht="21.75" customHeight="1">
      <c r="A33" s="129"/>
      <c r="B33" s="119"/>
      <c r="C33" s="119"/>
      <c r="D33" s="119"/>
      <c r="E33" s="129"/>
      <c r="F33" s="125"/>
    </row>
    <row r="34" spans="1:6" ht="21.75" customHeight="1">
      <c r="A34" s="129"/>
      <c r="B34" s="119"/>
      <c r="C34" s="119"/>
      <c r="D34" s="119"/>
      <c r="E34" s="129"/>
      <c r="F34" s="125"/>
    </row>
    <row r="35" spans="1:6" ht="21.75" customHeight="1">
      <c r="A35" s="129"/>
      <c r="B35" s="119"/>
      <c r="C35" s="119"/>
      <c r="D35" s="119"/>
      <c r="E35" s="129"/>
      <c r="F35" s="125"/>
    </row>
    <row r="36" spans="1:6" ht="21.75" customHeight="1">
      <c r="A36" s="132"/>
      <c r="B36" s="133"/>
      <c r="C36" s="133"/>
      <c r="D36" s="133"/>
      <c r="E36" s="132"/>
      <c r="F36" s="134"/>
    </row>
    <row r="37" spans="1:6" ht="21.75" customHeight="1">
      <c r="A37" s="441" t="s">
        <v>453</v>
      </c>
      <c r="B37" s="441"/>
      <c r="C37" s="441"/>
      <c r="D37" s="441"/>
      <c r="E37" s="441"/>
      <c r="F37" s="441"/>
    </row>
    <row r="38" spans="1:6" ht="21.75" customHeight="1">
      <c r="A38" s="441" t="str">
        <f>A2</f>
        <v>วันที่.....30  พฤศจิกายน  2552..........</v>
      </c>
      <c r="B38" s="441"/>
      <c r="C38" s="441"/>
      <c r="D38" s="441"/>
      <c r="E38" s="441"/>
      <c r="F38" s="441"/>
    </row>
    <row r="39" spans="1:6" ht="21.75" customHeight="1">
      <c r="A39" s="442" t="s">
        <v>145</v>
      </c>
      <c r="B39" s="442"/>
      <c r="C39" s="442"/>
      <c r="D39" s="442"/>
      <c r="E39" s="442"/>
      <c r="F39" s="442"/>
    </row>
    <row r="40" spans="1:6" ht="21.75" customHeight="1">
      <c r="A40" s="119" t="s">
        <v>146</v>
      </c>
      <c r="B40" s="119"/>
      <c r="C40" s="116"/>
      <c r="D40" s="116"/>
      <c r="E40" s="116"/>
      <c r="F40" s="116"/>
    </row>
    <row r="41" spans="1:6" ht="21.75" customHeight="1">
      <c r="A41" s="119" t="s">
        <v>147</v>
      </c>
      <c r="B41" s="119"/>
      <c r="C41" s="116"/>
      <c r="D41" s="116"/>
      <c r="E41" s="116"/>
      <c r="F41" s="116"/>
    </row>
    <row r="42" spans="1:6" ht="21.75" customHeight="1">
      <c r="A42" s="443" t="s">
        <v>148</v>
      </c>
      <c r="B42" s="443"/>
      <c r="C42" s="443"/>
      <c r="D42" s="90" t="s">
        <v>115</v>
      </c>
      <c r="E42" s="90" t="s">
        <v>149</v>
      </c>
      <c r="F42" s="90" t="s">
        <v>116</v>
      </c>
    </row>
    <row r="43" spans="1:6" ht="21" customHeight="1">
      <c r="A43" s="124"/>
      <c r="B43" s="141"/>
      <c r="C43" s="142"/>
      <c r="D43" s="143"/>
      <c r="E43" s="144"/>
      <c r="F43" s="145"/>
    </row>
    <row r="44" spans="1:6" ht="21" customHeight="1">
      <c r="A44" s="124" t="s">
        <v>149</v>
      </c>
      <c r="B44" s="141" t="s">
        <v>458</v>
      </c>
      <c r="C44" s="142"/>
      <c r="D44" s="143" t="s">
        <v>122</v>
      </c>
      <c r="E44" s="144">
        <v>77000</v>
      </c>
      <c r="F44" s="145"/>
    </row>
    <row r="45" spans="1:6" ht="21" customHeight="1">
      <c r="A45" s="129"/>
      <c r="B45" s="119" t="s">
        <v>123</v>
      </c>
      <c r="C45" s="125"/>
      <c r="D45" s="126" t="s">
        <v>124</v>
      </c>
      <c r="E45" s="127">
        <v>151783</v>
      </c>
      <c r="F45" s="128"/>
    </row>
    <row r="46" spans="1:6" ht="21" customHeight="1">
      <c r="A46" s="129"/>
      <c r="B46" s="119" t="s">
        <v>125</v>
      </c>
      <c r="C46" s="125"/>
      <c r="D46" s="126" t="s">
        <v>126</v>
      </c>
      <c r="E46" s="127">
        <v>17670</v>
      </c>
      <c r="F46" s="128"/>
    </row>
    <row r="47" spans="1:6" ht="21" customHeight="1">
      <c r="A47" s="129"/>
      <c r="B47" s="119" t="s">
        <v>127</v>
      </c>
      <c r="C47" s="125"/>
      <c r="D47" s="126" t="s">
        <v>128</v>
      </c>
      <c r="E47" s="127">
        <v>106570</v>
      </c>
      <c r="F47" s="128"/>
    </row>
    <row r="48" spans="1:6" ht="21" customHeight="1">
      <c r="A48" s="129"/>
      <c r="B48" s="119" t="s">
        <v>129</v>
      </c>
      <c r="C48" s="125"/>
      <c r="D48" s="126" t="s">
        <v>130</v>
      </c>
      <c r="E48" s="127">
        <v>86341</v>
      </c>
      <c r="F48" s="128"/>
    </row>
    <row r="49" spans="1:6" ht="21" customHeight="1">
      <c r="A49" s="129"/>
      <c r="B49" s="119" t="s">
        <v>131</v>
      </c>
      <c r="C49" s="125"/>
      <c r="D49" s="126" t="s">
        <v>132</v>
      </c>
      <c r="E49" s="127">
        <v>72534.65</v>
      </c>
      <c r="F49" s="128"/>
    </row>
    <row r="50" spans="1:6" ht="21" customHeight="1">
      <c r="A50" s="129"/>
      <c r="B50" s="119" t="s">
        <v>133</v>
      </c>
      <c r="C50" s="125"/>
      <c r="D50" s="126" t="s">
        <v>134</v>
      </c>
      <c r="E50" s="127">
        <v>51344.99</v>
      </c>
      <c r="F50" s="128"/>
    </row>
    <row r="51" spans="1:6" ht="21" customHeight="1">
      <c r="A51" s="129"/>
      <c r="B51" s="119" t="s">
        <v>135</v>
      </c>
      <c r="C51" s="125"/>
      <c r="D51" s="126" t="s">
        <v>136</v>
      </c>
      <c r="E51" s="127">
        <v>32513.42</v>
      </c>
      <c r="F51" s="128"/>
    </row>
    <row r="52" spans="1:6" ht="21" customHeight="1">
      <c r="A52" s="129"/>
      <c r="B52" s="118" t="s">
        <v>459</v>
      </c>
      <c r="D52" s="131">
        <v>600</v>
      </c>
      <c r="E52" s="127">
        <v>123.22</v>
      </c>
      <c r="F52" s="128"/>
    </row>
    <row r="53" spans="1:6" ht="21" customHeight="1">
      <c r="A53" s="129"/>
      <c r="B53" s="119" t="s">
        <v>139</v>
      </c>
      <c r="C53" s="125"/>
      <c r="D53" s="126" t="s">
        <v>140</v>
      </c>
      <c r="E53" s="127">
        <v>889.95</v>
      </c>
      <c r="F53" s="128"/>
    </row>
    <row r="54" spans="1:6" ht="21" customHeight="1">
      <c r="A54" s="129"/>
      <c r="B54" s="119" t="s">
        <v>462</v>
      </c>
      <c r="C54" s="125"/>
      <c r="D54" s="126" t="s">
        <v>141</v>
      </c>
      <c r="E54" s="127">
        <v>1733.25</v>
      </c>
      <c r="F54" s="128"/>
    </row>
    <row r="55" spans="1:6" ht="21" customHeight="1">
      <c r="A55" s="129"/>
      <c r="B55" s="119" t="s">
        <v>464</v>
      </c>
      <c r="C55" s="125"/>
      <c r="D55" s="126" t="s">
        <v>463</v>
      </c>
      <c r="E55" s="127">
        <v>265000</v>
      </c>
      <c r="F55" s="128"/>
    </row>
    <row r="56" spans="1:6" ht="21" customHeight="1">
      <c r="A56" s="129"/>
      <c r="B56" s="119"/>
      <c r="C56" s="125"/>
      <c r="D56" s="126"/>
      <c r="E56" s="127"/>
      <c r="F56" s="128"/>
    </row>
    <row r="57" spans="1:6" ht="18.75" customHeight="1">
      <c r="A57" s="129"/>
      <c r="B57" s="119"/>
      <c r="C57" s="125"/>
      <c r="D57" s="126"/>
      <c r="E57" s="127"/>
      <c r="F57" s="128"/>
    </row>
    <row r="58" spans="1:6" ht="21" customHeight="1">
      <c r="A58" s="129"/>
      <c r="B58" s="130" t="s">
        <v>116</v>
      </c>
      <c r="C58" s="125" t="s">
        <v>155</v>
      </c>
      <c r="D58" s="126" t="s">
        <v>118</v>
      </c>
      <c r="E58" s="128"/>
      <c r="F58" s="127">
        <v>862966.6</v>
      </c>
    </row>
    <row r="59" spans="1:6" ht="21" customHeight="1">
      <c r="A59" s="129"/>
      <c r="B59" s="130"/>
      <c r="C59" s="125" t="s">
        <v>139</v>
      </c>
      <c r="D59" s="126" t="s">
        <v>140</v>
      </c>
      <c r="E59" s="128"/>
      <c r="F59" s="127">
        <v>536.88</v>
      </c>
    </row>
    <row r="60" spans="1:6" ht="21" customHeight="1">
      <c r="A60" s="129"/>
      <c r="B60" s="130"/>
      <c r="C60" s="125"/>
      <c r="D60" s="126"/>
      <c r="E60" s="128"/>
      <c r="F60" s="127"/>
    </row>
    <row r="61" spans="1:6" ht="21" customHeight="1">
      <c r="A61" s="129"/>
      <c r="B61" s="130"/>
      <c r="C61" s="125"/>
      <c r="D61" s="126"/>
      <c r="E61" s="128"/>
      <c r="F61" s="127"/>
    </row>
    <row r="62" spans="1:6" ht="21" customHeight="1">
      <c r="A62" s="129"/>
      <c r="B62" s="130"/>
      <c r="C62" s="125"/>
      <c r="D62" s="126"/>
      <c r="E62" s="128"/>
      <c r="F62" s="127"/>
    </row>
    <row r="63" spans="1:6" ht="21" customHeight="1">
      <c r="A63" s="129"/>
      <c r="B63" s="130"/>
      <c r="C63" s="125"/>
      <c r="D63" s="126"/>
      <c r="E63" s="128"/>
      <c r="F63" s="127"/>
    </row>
    <row r="64" spans="1:6" ht="21.75" customHeight="1">
      <c r="A64" s="129"/>
      <c r="B64" s="130"/>
      <c r="C64" s="125"/>
      <c r="D64" s="126"/>
      <c r="E64" s="128"/>
      <c r="F64" s="127"/>
    </row>
    <row r="65" spans="1:6" ht="21" customHeight="1" thickBot="1">
      <c r="A65" s="132"/>
      <c r="B65" s="133"/>
      <c r="C65" s="134"/>
      <c r="D65" s="146"/>
      <c r="E65" s="136">
        <f>SUM(E43:E64)</f>
        <v>863503.48</v>
      </c>
      <c r="F65" s="147">
        <f>SUM(F58:F64)</f>
        <v>863503.48</v>
      </c>
    </row>
    <row r="66" spans="1:6" ht="21" customHeight="1" thickTop="1">
      <c r="A66" s="119"/>
      <c r="B66" s="119"/>
      <c r="C66" s="119"/>
      <c r="D66" s="148"/>
      <c r="E66" s="119"/>
      <c r="F66" s="119"/>
    </row>
    <row r="67" spans="1:6" ht="21" customHeight="1">
      <c r="A67" s="130" t="s">
        <v>452</v>
      </c>
      <c r="B67" s="119"/>
      <c r="C67" s="119"/>
      <c r="D67" s="119"/>
      <c r="E67" s="119"/>
      <c r="F67" s="119"/>
    </row>
    <row r="68" spans="1:6" ht="21" customHeight="1">
      <c r="A68" s="119"/>
      <c r="B68" s="119"/>
      <c r="C68" s="119"/>
      <c r="D68" s="119"/>
      <c r="E68" s="119"/>
      <c r="F68" s="119"/>
    </row>
    <row r="69" spans="1:6" ht="21" customHeight="1">
      <c r="A69" s="138"/>
      <c r="B69" s="446" t="s">
        <v>379</v>
      </c>
      <c r="C69" s="446"/>
      <c r="D69" s="139"/>
      <c r="E69" s="444" t="s">
        <v>349</v>
      </c>
      <c r="F69" s="445"/>
    </row>
    <row r="70" spans="1:6" ht="21" customHeight="1">
      <c r="A70" s="129"/>
      <c r="B70" s="119"/>
      <c r="C70" s="119"/>
      <c r="D70" s="119"/>
      <c r="E70" s="129"/>
      <c r="F70" s="125"/>
    </row>
    <row r="71" spans="1:6" ht="21" customHeight="1">
      <c r="A71" s="129"/>
      <c r="B71" s="119"/>
      <c r="C71" s="119"/>
      <c r="D71" s="119"/>
      <c r="E71" s="129"/>
      <c r="F71" s="125"/>
    </row>
    <row r="72" spans="1:6" ht="21" customHeight="1">
      <c r="A72" s="129"/>
      <c r="B72" s="119"/>
      <c r="C72" s="119"/>
      <c r="D72" s="119"/>
      <c r="E72" s="129"/>
      <c r="F72" s="125"/>
    </row>
    <row r="73" spans="1:6" ht="21" customHeight="1">
      <c r="A73" s="132"/>
      <c r="B73" s="133"/>
      <c r="C73" s="133"/>
      <c r="D73" s="133"/>
      <c r="E73" s="132"/>
      <c r="F73" s="134"/>
    </row>
    <row r="74" spans="1:6" ht="21.75" customHeight="1">
      <c r="A74" s="441" t="s">
        <v>454</v>
      </c>
      <c r="B74" s="441"/>
      <c r="C74" s="441"/>
      <c r="D74" s="441"/>
      <c r="E74" s="441"/>
      <c r="F74" s="441"/>
    </row>
    <row r="75" spans="1:6" ht="21.75" customHeight="1">
      <c r="A75" s="441" t="str">
        <f>A38</f>
        <v>วันที่.....30  พฤศจิกายน  2552..........</v>
      </c>
      <c r="B75" s="441"/>
      <c r="C75" s="441"/>
      <c r="D75" s="441"/>
      <c r="E75" s="441"/>
      <c r="F75" s="441"/>
    </row>
    <row r="76" spans="1:6" ht="21.75" customHeight="1">
      <c r="A76" s="442" t="s">
        <v>145</v>
      </c>
      <c r="B76" s="442"/>
      <c r="C76" s="442"/>
      <c r="D76" s="442"/>
      <c r="E76" s="442"/>
      <c r="F76" s="442"/>
    </row>
    <row r="77" spans="1:6" ht="21.75" customHeight="1">
      <c r="A77" s="119" t="s">
        <v>146</v>
      </c>
      <c r="B77" s="119"/>
      <c r="C77" s="116"/>
      <c r="D77" s="116"/>
      <c r="E77" s="116"/>
      <c r="F77" s="116"/>
    </row>
    <row r="78" spans="1:6" ht="21.75" customHeight="1">
      <c r="A78" s="119" t="s">
        <v>147</v>
      </c>
      <c r="B78" s="119"/>
      <c r="C78" s="116"/>
      <c r="D78" s="116"/>
      <c r="E78" s="116"/>
      <c r="F78" s="116"/>
    </row>
    <row r="79" spans="1:6" ht="21.75" customHeight="1">
      <c r="A79" s="443" t="s">
        <v>148</v>
      </c>
      <c r="B79" s="443"/>
      <c r="C79" s="443"/>
      <c r="D79" s="90" t="s">
        <v>115</v>
      </c>
      <c r="E79" s="90" t="s">
        <v>149</v>
      </c>
      <c r="F79" s="90" t="s">
        <v>116</v>
      </c>
    </row>
    <row r="80" spans="1:6" ht="21.75" customHeight="1">
      <c r="A80" s="124"/>
      <c r="B80" s="119"/>
      <c r="C80" s="125"/>
      <c r="D80" s="126"/>
      <c r="E80" s="127"/>
      <c r="F80" s="128"/>
    </row>
    <row r="81" spans="1:6" ht="21.75" customHeight="1">
      <c r="A81" s="124" t="s">
        <v>149</v>
      </c>
      <c r="B81" s="119" t="s">
        <v>154</v>
      </c>
      <c r="C81" s="125"/>
      <c r="D81" s="126" t="s">
        <v>138</v>
      </c>
      <c r="E81" s="127">
        <v>2140635.84</v>
      </c>
      <c r="F81" s="128"/>
    </row>
    <row r="82" spans="1:6" ht="21.75" customHeight="1">
      <c r="A82" s="124"/>
      <c r="B82" s="119"/>
      <c r="C82" s="125"/>
      <c r="D82" s="126"/>
      <c r="E82" s="127"/>
      <c r="F82" s="128"/>
    </row>
    <row r="83" spans="1:6" ht="21.75" customHeight="1">
      <c r="A83" s="124"/>
      <c r="C83" s="125"/>
      <c r="D83" s="126"/>
      <c r="E83" s="127"/>
      <c r="F83" s="127"/>
    </row>
    <row r="84" spans="1:6" ht="21.75" customHeight="1">
      <c r="A84" s="124"/>
      <c r="B84" s="130" t="s">
        <v>116</v>
      </c>
      <c r="C84" s="125" t="s">
        <v>157</v>
      </c>
      <c r="D84" s="126" t="s">
        <v>158</v>
      </c>
      <c r="E84" s="127"/>
      <c r="F84" s="127">
        <v>1212.18</v>
      </c>
    </row>
    <row r="85" spans="1:6" ht="21.75" customHeight="1">
      <c r="A85" s="124"/>
      <c r="C85" s="125" t="s">
        <v>161</v>
      </c>
      <c r="D85" s="126" t="s">
        <v>162</v>
      </c>
      <c r="E85" s="127"/>
      <c r="F85" s="127">
        <v>186</v>
      </c>
    </row>
    <row r="86" spans="1:6" ht="21.75" customHeight="1">
      <c r="A86" s="124"/>
      <c r="C86" s="125" t="s">
        <v>163</v>
      </c>
      <c r="D86" s="126" t="s">
        <v>164</v>
      </c>
      <c r="E86" s="127"/>
      <c r="F86" s="127">
        <v>60</v>
      </c>
    </row>
    <row r="87" spans="1:6" ht="21.75" customHeight="1">
      <c r="A87" s="124"/>
      <c r="C87" s="125" t="s">
        <v>465</v>
      </c>
      <c r="D87" s="126" t="s">
        <v>165</v>
      </c>
      <c r="E87" s="127"/>
      <c r="F87" s="127">
        <v>913.42</v>
      </c>
    </row>
    <row r="88" spans="1:6" ht="21.75" customHeight="1">
      <c r="A88" s="124"/>
      <c r="B88" s="130"/>
      <c r="C88" s="125" t="s">
        <v>166</v>
      </c>
      <c r="D88" s="126" t="s">
        <v>167</v>
      </c>
      <c r="E88" s="127"/>
      <c r="F88" s="127">
        <v>25472</v>
      </c>
    </row>
    <row r="89" spans="1:6" ht="21.75" customHeight="1">
      <c r="A89" s="124"/>
      <c r="B89" s="130"/>
      <c r="C89" s="119" t="s">
        <v>466</v>
      </c>
      <c r="D89" s="126" t="s">
        <v>184</v>
      </c>
      <c r="E89" s="127"/>
      <c r="F89" s="127">
        <v>200</v>
      </c>
    </row>
    <row r="90" spans="1:6" ht="21.75" customHeight="1">
      <c r="A90" s="129"/>
      <c r="B90" s="119"/>
      <c r="C90" s="125" t="s">
        <v>169</v>
      </c>
      <c r="D90" s="126" t="s">
        <v>170</v>
      </c>
      <c r="E90" s="128"/>
      <c r="F90" s="127">
        <v>12810</v>
      </c>
    </row>
    <row r="91" spans="1:6" ht="21.75" customHeight="1">
      <c r="A91" s="129"/>
      <c r="B91" s="119"/>
      <c r="C91" s="125" t="s">
        <v>363</v>
      </c>
      <c r="D91" s="126" t="s">
        <v>171</v>
      </c>
      <c r="E91" s="128"/>
      <c r="F91" s="127">
        <v>103705.62</v>
      </c>
    </row>
    <row r="92" spans="1:6" ht="21.75" customHeight="1">
      <c r="A92" s="129"/>
      <c r="B92" s="119"/>
      <c r="C92" s="125" t="s">
        <v>364</v>
      </c>
      <c r="D92" s="126" t="s">
        <v>173</v>
      </c>
      <c r="E92" s="128"/>
      <c r="F92" s="127">
        <v>47094.61</v>
      </c>
    </row>
    <row r="93" spans="1:6" ht="21.75" customHeight="1">
      <c r="A93" s="129"/>
      <c r="B93" s="119"/>
      <c r="C93" s="125" t="s">
        <v>365</v>
      </c>
      <c r="D93" s="126" t="s">
        <v>174</v>
      </c>
      <c r="E93" s="128"/>
      <c r="F93" s="127">
        <v>147982.01</v>
      </c>
    </row>
    <row r="94" spans="1:6" ht="21.75" customHeight="1">
      <c r="A94" s="129"/>
      <c r="B94" s="119"/>
      <c r="C94" s="387" t="s">
        <v>467</v>
      </c>
      <c r="D94" s="126" t="s">
        <v>469</v>
      </c>
      <c r="E94" s="128"/>
      <c r="F94" s="127">
        <v>1000000</v>
      </c>
    </row>
    <row r="95" spans="1:6" ht="21.75" customHeight="1">
      <c r="A95" s="129"/>
      <c r="B95" s="119"/>
      <c r="C95" s="387" t="s">
        <v>468</v>
      </c>
      <c r="D95" s="126" t="s">
        <v>469</v>
      </c>
      <c r="E95" s="128"/>
      <c r="F95" s="127">
        <v>801000</v>
      </c>
    </row>
    <row r="96" spans="1:6" ht="21.75" customHeight="1">
      <c r="A96" s="129"/>
      <c r="B96" s="119"/>
      <c r="C96" s="125"/>
      <c r="D96" s="126"/>
      <c r="E96" s="128"/>
      <c r="F96" s="127"/>
    </row>
    <row r="97" spans="1:6" ht="21.75" customHeight="1">
      <c r="A97" s="129"/>
      <c r="B97" s="119"/>
      <c r="C97" s="125"/>
      <c r="D97" s="126"/>
      <c r="E97" s="128"/>
      <c r="F97" s="127"/>
    </row>
    <row r="98" spans="1:6" ht="21.75" customHeight="1">
      <c r="A98" s="129"/>
      <c r="B98" s="119"/>
      <c r="C98" s="125"/>
      <c r="D98" s="126"/>
      <c r="E98" s="128"/>
      <c r="F98" s="127"/>
    </row>
    <row r="99" spans="1:6" ht="21.75" customHeight="1">
      <c r="A99" s="129"/>
      <c r="B99" s="119"/>
      <c r="C99" s="125"/>
      <c r="D99" s="126"/>
      <c r="E99" s="128"/>
      <c r="F99" s="127"/>
    </row>
    <row r="100" spans="1:6" ht="21.75" customHeight="1">
      <c r="A100" s="129"/>
      <c r="B100" s="119"/>
      <c r="C100" s="246"/>
      <c r="D100" s="126"/>
      <c r="E100" s="128"/>
      <c r="F100" s="127"/>
    </row>
    <row r="101" spans="1:6" ht="21.75" customHeight="1" thickBot="1">
      <c r="A101" s="132"/>
      <c r="B101" s="133"/>
      <c r="C101" s="134"/>
      <c r="D101" s="135"/>
      <c r="E101" s="136">
        <f>SUM(E80:E100)</f>
        <v>2140635.84</v>
      </c>
      <c r="F101" s="136">
        <f>SUM(F83:F100)</f>
        <v>2140635.84</v>
      </c>
    </row>
    <row r="102" spans="1:6" ht="21.75" customHeight="1" thickTop="1">
      <c r="A102" s="119"/>
      <c r="B102" s="119"/>
      <c r="C102" s="119"/>
      <c r="D102" s="119"/>
      <c r="E102" s="137"/>
      <c r="F102" s="137"/>
    </row>
    <row r="103" spans="1:6" ht="21.75" customHeight="1">
      <c r="A103" s="130" t="s">
        <v>470</v>
      </c>
      <c r="B103" s="119"/>
      <c r="C103" s="119"/>
      <c r="D103" s="119"/>
      <c r="E103" s="119"/>
      <c r="F103" s="119"/>
    </row>
    <row r="104" spans="1:6" ht="21.75" customHeight="1">
      <c r="A104" s="119"/>
      <c r="B104" s="119"/>
      <c r="C104" s="119"/>
      <c r="D104" s="119"/>
      <c r="E104" s="119"/>
      <c r="F104" s="119"/>
    </row>
    <row r="105" spans="1:6" ht="21.75" customHeight="1">
      <c r="A105" s="138"/>
      <c r="B105" s="446" t="s">
        <v>379</v>
      </c>
      <c r="C105" s="446"/>
      <c r="D105" s="139"/>
      <c r="E105" s="444" t="s">
        <v>349</v>
      </c>
      <c r="F105" s="445"/>
    </row>
    <row r="106" spans="1:6" ht="21.75" customHeight="1">
      <c r="A106" s="129"/>
      <c r="B106" s="119"/>
      <c r="C106" s="119"/>
      <c r="D106" s="119"/>
      <c r="E106" s="129"/>
      <c r="F106" s="125"/>
    </row>
    <row r="107" spans="1:6" ht="21.75" customHeight="1">
      <c r="A107" s="129"/>
      <c r="B107" s="119"/>
      <c r="C107" s="119"/>
      <c r="D107" s="119"/>
      <c r="E107" s="129"/>
      <c r="F107" s="125"/>
    </row>
    <row r="108" spans="1:6" ht="21.75" customHeight="1">
      <c r="A108" s="129"/>
      <c r="B108" s="119"/>
      <c r="C108" s="119"/>
      <c r="D108" s="119"/>
      <c r="E108" s="129"/>
      <c r="F108" s="125"/>
    </row>
    <row r="109" spans="1:6" ht="21.75" customHeight="1">
      <c r="A109" s="132"/>
      <c r="B109" s="133"/>
      <c r="C109" s="133"/>
      <c r="D109" s="133"/>
      <c r="E109" s="132"/>
      <c r="F109" s="134"/>
    </row>
    <row r="110" spans="1:6" ht="21.75" customHeight="1">
      <c r="A110" s="441" t="str">
        <f>A1</f>
        <v>เลขที่......1  พฤศจิกายน  2552….....</v>
      </c>
      <c r="B110" s="441"/>
      <c r="C110" s="441"/>
      <c r="D110" s="441"/>
      <c r="E110" s="441"/>
      <c r="F110" s="441"/>
    </row>
    <row r="111" spans="1:6" ht="21.75" customHeight="1">
      <c r="A111" s="441" t="str">
        <f>A2</f>
        <v>วันที่.....30  พฤศจิกายน  2552..........</v>
      </c>
      <c r="B111" s="441"/>
      <c r="C111" s="441"/>
      <c r="D111" s="441"/>
      <c r="E111" s="441"/>
      <c r="F111" s="441"/>
    </row>
    <row r="112" spans="1:6" ht="21.75" customHeight="1">
      <c r="A112" s="442" t="s">
        <v>178</v>
      </c>
      <c r="B112" s="442"/>
      <c r="C112" s="442"/>
      <c r="D112" s="442"/>
      <c r="E112" s="442"/>
      <c r="F112" s="442"/>
    </row>
    <row r="113" spans="1:6" ht="21.75" customHeight="1">
      <c r="A113" s="119" t="s">
        <v>146</v>
      </c>
      <c r="B113" s="119"/>
      <c r="C113" s="116"/>
      <c r="D113" s="116"/>
      <c r="E113" s="116"/>
      <c r="F113" s="116"/>
    </row>
    <row r="114" spans="1:6" ht="21.75" customHeight="1">
      <c r="A114" s="119" t="s">
        <v>147</v>
      </c>
      <c r="B114" s="119"/>
      <c r="C114" s="116"/>
      <c r="D114" s="116"/>
      <c r="E114" s="116"/>
      <c r="F114" s="116"/>
    </row>
    <row r="115" spans="1:6" ht="21.75" customHeight="1">
      <c r="A115" s="438" t="s">
        <v>148</v>
      </c>
      <c r="B115" s="439"/>
      <c r="C115" s="440"/>
      <c r="D115" s="90" t="s">
        <v>115</v>
      </c>
      <c r="E115" s="90" t="s">
        <v>149</v>
      </c>
      <c r="F115" s="90" t="s">
        <v>116</v>
      </c>
    </row>
    <row r="116" spans="1:6" ht="21.75" customHeight="1">
      <c r="A116" s="149"/>
      <c r="B116" s="139"/>
      <c r="C116" s="140"/>
      <c r="D116" s="150"/>
      <c r="E116" s="150"/>
      <c r="F116" s="150"/>
    </row>
    <row r="117" spans="1:6" ht="21.75" customHeight="1">
      <c r="A117" s="124" t="s">
        <v>149</v>
      </c>
      <c r="B117" s="119" t="s">
        <v>179</v>
      </c>
      <c r="C117" s="125"/>
      <c r="D117" s="126" t="s">
        <v>119</v>
      </c>
      <c r="E117" s="127">
        <f>E10</f>
        <v>2099782.24</v>
      </c>
      <c r="F117" s="128"/>
    </row>
    <row r="118" spans="1:6" ht="21.75" customHeight="1">
      <c r="A118" s="124"/>
      <c r="B118" s="119"/>
      <c r="C118" s="125"/>
      <c r="D118" s="126"/>
      <c r="E118" s="127"/>
      <c r="F118" s="128"/>
    </row>
    <row r="119" spans="1:6" ht="21.75" customHeight="1">
      <c r="A119" s="124"/>
      <c r="B119" s="119"/>
      <c r="C119" s="125"/>
      <c r="D119" s="126"/>
      <c r="E119" s="127"/>
      <c r="F119" s="128"/>
    </row>
    <row r="120" spans="1:6" ht="21.75" customHeight="1">
      <c r="A120" s="129"/>
      <c r="B120" s="130" t="s">
        <v>186</v>
      </c>
      <c r="C120" s="125" t="s">
        <v>151</v>
      </c>
      <c r="D120" s="126" t="s">
        <v>118</v>
      </c>
      <c r="E120" s="128"/>
      <c r="F120" s="127">
        <f>E117</f>
        <v>2099782.24</v>
      </c>
    </row>
    <row r="121" spans="1:6" ht="21.75" customHeight="1">
      <c r="A121" s="129"/>
      <c r="B121" s="119"/>
      <c r="C121" s="125"/>
      <c r="D121" s="151"/>
      <c r="E121" s="128"/>
      <c r="F121" s="128"/>
    </row>
    <row r="122" spans="1:6" ht="21.75" customHeight="1">
      <c r="A122" s="129"/>
      <c r="B122" s="119"/>
      <c r="C122" s="125"/>
      <c r="D122" s="126"/>
      <c r="E122" s="128"/>
      <c r="F122" s="128"/>
    </row>
    <row r="123" spans="1:6" ht="21.75" customHeight="1">
      <c r="A123" s="129"/>
      <c r="B123" s="119"/>
      <c r="C123" s="125"/>
      <c r="D123" s="126"/>
      <c r="E123" s="128"/>
      <c r="F123" s="128"/>
    </row>
    <row r="124" spans="1:6" ht="21.75" customHeight="1">
      <c r="A124" s="129"/>
      <c r="B124" s="119"/>
      <c r="C124" s="125"/>
      <c r="D124" s="126"/>
      <c r="E124" s="128"/>
      <c r="F124" s="128"/>
    </row>
    <row r="125" spans="1:6" ht="21.75" customHeight="1">
      <c r="A125" s="129"/>
      <c r="B125" s="119"/>
      <c r="C125" s="125"/>
      <c r="D125" s="126"/>
      <c r="E125" s="128"/>
      <c r="F125" s="128"/>
    </row>
    <row r="126" spans="1:6" ht="21.75" customHeight="1">
      <c r="A126" s="129"/>
      <c r="B126" s="119"/>
      <c r="C126" s="125"/>
      <c r="D126" s="126"/>
      <c r="E126" s="128"/>
      <c r="F126" s="128"/>
    </row>
    <row r="127" spans="1:6" ht="21.75" customHeight="1">
      <c r="A127" s="129"/>
      <c r="B127" s="119"/>
      <c r="C127" s="125"/>
      <c r="D127" s="126"/>
      <c r="E127" s="128"/>
      <c r="F127" s="128"/>
    </row>
    <row r="128" spans="1:6" ht="21.75" customHeight="1">
      <c r="A128" s="129"/>
      <c r="B128" s="119"/>
      <c r="C128" s="125"/>
      <c r="D128" s="126"/>
      <c r="E128" s="128"/>
      <c r="F128" s="128"/>
    </row>
    <row r="129" spans="1:6" ht="21.75" customHeight="1">
      <c r="A129" s="129"/>
      <c r="B129" s="119"/>
      <c r="C129" s="125"/>
      <c r="D129" s="126"/>
      <c r="E129" s="128"/>
      <c r="F129" s="128"/>
    </row>
    <row r="130" spans="1:6" ht="21.75" customHeight="1">
      <c r="A130" s="129"/>
      <c r="B130" s="119"/>
      <c r="C130" s="125"/>
      <c r="D130" s="126"/>
      <c r="E130" s="128"/>
      <c r="F130" s="128"/>
    </row>
    <row r="131" spans="1:6" ht="21.75" customHeight="1">
      <c r="A131" s="129"/>
      <c r="B131" s="119"/>
      <c r="C131" s="125"/>
      <c r="D131" s="126"/>
      <c r="E131" s="128"/>
      <c r="F131" s="128"/>
    </row>
    <row r="132" spans="1:6" ht="21.75" customHeight="1">
      <c r="A132" s="129"/>
      <c r="B132" s="119"/>
      <c r="C132" s="125"/>
      <c r="D132" s="126"/>
      <c r="E132" s="128"/>
      <c r="F132" s="128"/>
    </row>
    <row r="133" spans="1:6" ht="21.75" customHeight="1">
      <c r="A133" s="129"/>
      <c r="B133" s="119"/>
      <c r="C133" s="125"/>
      <c r="D133" s="126"/>
      <c r="E133" s="128"/>
      <c r="F133" s="128"/>
    </row>
    <row r="134" spans="1:6" ht="21.75" customHeight="1">
      <c r="A134" s="129"/>
      <c r="B134" s="119"/>
      <c r="C134" s="125"/>
      <c r="D134" s="126"/>
      <c r="E134" s="128"/>
      <c r="F134" s="128"/>
    </row>
    <row r="135" spans="1:6" ht="21.75" customHeight="1">
      <c r="A135" s="129"/>
      <c r="B135" s="119"/>
      <c r="C135" s="125"/>
      <c r="D135" s="126"/>
      <c r="E135" s="128"/>
      <c r="F135" s="128"/>
    </row>
    <row r="136" spans="1:6" ht="21.75" customHeight="1">
      <c r="A136" s="129"/>
      <c r="B136" s="119"/>
      <c r="C136" s="125"/>
      <c r="D136" s="126"/>
      <c r="E136" s="128"/>
      <c r="F136" s="128"/>
    </row>
    <row r="137" spans="1:6" ht="21.75" customHeight="1" thickBot="1">
      <c r="A137" s="132"/>
      <c r="B137" s="133"/>
      <c r="C137" s="134"/>
      <c r="D137" s="135"/>
      <c r="E137" s="136">
        <f>SUM(E117:E136)</f>
        <v>2099782.24</v>
      </c>
      <c r="F137" s="136">
        <f>F120</f>
        <v>2099782.24</v>
      </c>
    </row>
    <row r="138" spans="1:6" ht="21.75" customHeight="1" thickTop="1">
      <c r="A138" s="119"/>
      <c r="B138" s="119"/>
      <c r="C138" s="119"/>
      <c r="D138" s="119"/>
      <c r="E138" s="137"/>
      <c r="F138" s="137"/>
    </row>
    <row r="139" spans="1:6" ht="21.75" customHeight="1">
      <c r="A139" s="130" t="s">
        <v>471</v>
      </c>
      <c r="B139" s="119"/>
      <c r="C139" s="119"/>
      <c r="D139" s="119"/>
      <c r="E139" s="119"/>
      <c r="F139" s="119"/>
    </row>
    <row r="140" spans="1:6" ht="21.75" customHeight="1">
      <c r="A140" s="130"/>
      <c r="B140" s="119"/>
      <c r="C140" s="119"/>
      <c r="D140" s="119"/>
      <c r="E140" s="119"/>
      <c r="F140" s="119"/>
    </row>
    <row r="141" spans="1:6" ht="21.75" customHeight="1">
      <c r="A141" s="138"/>
      <c r="B141" s="446" t="s">
        <v>379</v>
      </c>
      <c r="C141" s="446"/>
      <c r="D141" s="139"/>
      <c r="E141" s="444" t="s">
        <v>349</v>
      </c>
      <c r="F141" s="445"/>
    </row>
    <row r="142" spans="1:6" ht="21.75" customHeight="1">
      <c r="A142" s="129"/>
      <c r="B142" s="119"/>
      <c r="C142" s="119"/>
      <c r="D142" s="119"/>
      <c r="E142" s="129"/>
      <c r="F142" s="125"/>
    </row>
    <row r="143" spans="1:6" ht="21.75" customHeight="1">
      <c r="A143" s="129"/>
      <c r="B143" s="119"/>
      <c r="C143" s="119"/>
      <c r="D143" s="119"/>
      <c r="E143" s="129"/>
      <c r="F143" s="125"/>
    </row>
    <row r="144" spans="1:6" ht="21.75" customHeight="1">
      <c r="A144" s="129"/>
      <c r="B144" s="119"/>
      <c r="C144" s="119"/>
      <c r="D144" s="119"/>
      <c r="E144" s="129"/>
      <c r="F144" s="125"/>
    </row>
    <row r="145" spans="1:6" ht="21.75" customHeight="1">
      <c r="A145" s="132"/>
      <c r="B145" s="133"/>
      <c r="C145" s="133"/>
      <c r="D145" s="133"/>
      <c r="E145" s="132"/>
      <c r="F145" s="134"/>
    </row>
    <row r="146" spans="1:6" ht="21.75" customHeight="1">
      <c r="A146" s="441" t="str">
        <f>A37</f>
        <v>เลขที่......2  พฤศจิกายน  2552….....</v>
      </c>
      <c r="B146" s="441"/>
      <c r="C146" s="441"/>
      <c r="D146" s="441"/>
      <c r="E146" s="441"/>
      <c r="F146" s="441"/>
    </row>
    <row r="147" spans="1:6" ht="21.75" customHeight="1">
      <c r="A147" s="441" t="str">
        <f>A38</f>
        <v>วันที่.....30  พฤศจิกายน  2552..........</v>
      </c>
      <c r="B147" s="441"/>
      <c r="C147" s="441"/>
      <c r="D147" s="441"/>
      <c r="E147" s="441"/>
      <c r="F147" s="441"/>
    </row>
    <row r="148" spans="1:6" ht="21.75" customHeight="1">
      <c r="A148" s="442" t="s">
        <v>178</v>
      </c>
      <c r="B148" s="442"/>
      <c r="C148" s="442"/>
      <c r="D148" s="442"/>
      <c r="E148" s="442"/>
      <c r="F148" s="442"/>
    </row>
    <row r="149" spans="1:6" ht="21.75" customHeight="1">
      <c r="A149" s="119" t="s">
        <v>146</v>
      </c>
      <c r="B149" s="119"/>
      <c r="C149" s="116"/>
      <c r="D149" s="116"/>
      <c r="E149" s="116"/>
      <c r="F149" s="116"/>
    </row>
    <row r="150" spans="1:6" ht="21.75" customHeight="1">
      <c r="A150" s="119" t="s">
        <v>147</v>
      </c>
      <c r="B150" s="119"/>
      <c r="C150" s="116"/>
      <c r="D150" s="116"/>
      <c r="E150" s="116"/>
      <c r="F150" s="116"/>
    </row>
    <row r="151" spans="1:6" ht="21.75" customHeight="1">
      <c r="A151" s="438" t="s">
        <v>148</v>
      </c>
      <c r="B151" s="439"/>
      <c r="C151" s="440"/>
      <c r="D151" s="90" t="s">
        <v>115</v>
      </c>
      <c r="E151" s="90" t="s">
        <v>149</v>
      </c>
      <c r="F151" s="90" t="s">
        <v>116</v>
      </c>
    </row>
    <row r="152" spans="1:6" ht="21.75" customHeight="1">
      <c r="A152" s="149"/>
      <c r="B152" s="139"/>
      <c r="C152" s="140"/>
      <c r="D152" s="150"/>
      <c r="E152" s="150"/>
      <c r="F152" s="150"/>
    </row>
    <row r="153" spans="1:6" ht="21.75" customHeight="1">
      <c r="A153" s="124" t="s">
        <v>149</v>
      </c>
      <c r="B153" s="125" t="s">
        <v>180</v>
      </c>
      <c r="C153" s="125"/>
      <c r="D153" s="126" t="s">
        <v>119</v>
      </c>
      <c r="E153" s="127">
        <f>F58</f>
        <v>862966.6</v>
      </c>
      <c r="F153" s="128"/>
    </row>
    <row r="154" spans="1:6" ht="21.75" customHeight="1">
      <c r="A154" s="124"/>
      <c r="B154" s="119"/>
      <c r="C154" s="125"/>
      <c r="D154" s="126"/>
      <c r="E154" s="127"/>
      <c r="F154" s="128"/>
    </row>
    <row r="155" spans="1:6" ht="21.75" customHeight="1">
      <c r="A155" s="124"/>
      <c r="B155" s="119"/>
      <c r="C155" s="125"/>
      <c r="D155" s="126"/>
      <c r="E155" s="127"/>
      <c r="F155" s="128"/>
    </row>
    <row r="156" spans="1:6" ht="21.75" customHeight="1">
      <c r="A156" s="129"/>
      <c r="B156" s="130" t="s">
        <v>186</v>
      </c>
      <c r="C156" s="119" t="s">
        <v>179</v>
      </c>
      <c r="D156" s="126" t="s">
        <v>118</v>
      </c>
      <c r="E156" s="128"/>
      <c r="F156" s="127">
        <f>E153</f>
        <v>862966.6</v>
      </c>
    </row>
    <row r="157" spans="1:6" ht="21.75" customHeight="1">
      <c r="A157" s="129"/>
      <c r="B157" s="119"/>
      <c r="C157" s="125"/>
      <c r="D157" s="151"/>
      <c r="E157" s="128"/>
      <c r="F157" s="128"/>
    </row>
    <row r="158" spans="1:6" ht="21.75" customHeight="1">
      <c r="A158" s="129"/>
      <c r="B158" s="119"/>
      <c r="C158" s="125"/>
      <c r="D158" s="126"/>
      <c r="E158" s="128"/>
      <c r="F158" s="128"/>
    </row>
    <row r="159" spans="1:6" ht="21.75" customHeight="1">
      <c r="A159" s="129"/>
      <c r="B159" s="119"/>
      <c r="C159" s="125"/>
      <c r="D159" s="126"/>
      <c r="E159" s="128"/>
      <c r="F159" s="128"/>
    </row>
    <row r="160" spans="1:6" ht="21.75" customHeight="1">
      <c r="A160" s="129"/>
      <c r="B160" s="119"/>
      <c r="C160" s="125"/>
      <c r="D160" s="126"/>
      <c r="E160" s="128"/>
      <c r="F160" s="128"/>
    </row>
    <row r="161" spans="1:6" ht="21.75" customHeight="1">
      <c r="A161" s="129"/>
      <c r="B161" s="119"/>
      <c r="C161" s="125"/>
      <c r="D161" s="126"/>
      <c r="E161" s="128"/>
      <c r="F161" s="128"/>
    </row>
    <row r="162" spans="1:6" ht="21.75" customHeight="1">
      <c r="A162" s="129"/>
      <c r="B162" s="119"/>
      <c r="C162" s="125"/>
      <c r="D162" s="126"/>
      <c r="E162" s="128"/>
      <c r="F162" s="128"/>
    </row>
    <row r="163" spans="1:6" ht="21.75" customHeight="1">
      <c r="A163" s="129"/>
      <c r="B163" s="119"/>
      <c r="C163" s="125"/>
      <c r="D163" s="126"/>
      <c r="E163" s="128"/>
      <c r="F163" s="128"/>
    </row>
    <row r="164" spans="1:6" ht="21.75" customHeight="1">
      <c r="A164" s="129"/>
      <c r="B164" s="119"/>
      <c r="C164" s="125"/>
      <c r="D164" s="126"/>
      <c r="E164" s="128"/>
      <c r="F164" s="128"/>
    </row>
    <row r="165" spans="1:6" ht="21.75" customHeight="1">
      <c r="A165" s="129"/>
      <c r="B165" s="119"/>
      <c r="C165" s="125"/>
      <c r="D165" s="126"/>
      <c r="E165" s="128"/>
      <c r="F165" s="128"/>
    </row>
    <row r="166" spans="1:6" ht="21.75" customHeight="1">
      <c r="A166" s="129"/>
      <c r="B166" s="119"/>
      <c r="C166" s="125"/>
      <c r="D166" s="126"/>
      <c r="E166" s="128"/>
      <c r="F166" s="128"/>
    </row>
    <row r="167" spans="1:6" ht="21.75" customHeight="1">
      <c r="A167" s="129"/>
      <c r="B167" s="119"/>
      <c r="C167" s="125"/>
      <c r="D167" s="126"/>
      <c r="E167" s="128"/>
      <c r="F167" s="128"/>
    </row>
    <row r="168" spans="1:6" ht="21.75" customHeight="1">
      <c r="A168" s="129"/>
      <c r="B168" s="119"/>
      <c r="C168" s="125"/>
      <c r="D168" s="126"/>
      <c r="E168" s="128"/>
      <c r="F168" s="128"/>
    </row>
    <row r="169" spans="1:6" ht="21.75" customHeight="1">
      <c r="A169" s="129"/>
      <c r="B169" s="119"/>
      <c r="C169" s="125"/>
      <c r="D169" s="126"/>
      <c r="E169" s="128"/>
      <c r="F169" s="128"/>
    </row>
    <row r="170" spans="1:6" ht="21.75" customHeight="1">
      <c r="A170" s="129"/>
      <c r="B170" s="119"/>
      <c r="C170" s="125"/>
      <c r="D170" s="126"/>
      <c r="E170" s="128"/>
      <c r="F170" s="128"/>
    </row>
    <row r="171" spans="1:6" ht="21.75" customHeight="1">
      <c r="A171" s="129"/>
      <c r="B171" s="119"/>
      <c r="C171" s="125"/>
      <c r="D171" s="126"/>
      <c r="E171" s="128"/>
      <c r="F171" s="128"/>
    </row>
    <row r="172" spans="1:6" ht="21.75" customHeight="1">
      <c r="A172" s="129"/>
      <c r="B172" s="119"/>
      <c r="C172" s="125"/>
      <c r="D172" s="126"/>
      <c r="E172" s="128"/>
      <c r="F172" s="128"/>
    </row>
    <row r="173" spans="1:6" ht="21.75" customHeight="1" thickBot="1">
      <c r="A173" s="132"/>
      <c r="B173" s="133"/>
      <c r="C173" s="134"/>
      <c r="D173" s="135"/>
      <c r="E173" s="136">
        <f>SUM(E153:E172)</f>
        <v>862966.6</v>
      </c>
      <c r="F173" s="136">
        <f>F156</f>
        <v>862966.6</v>
      </c>
    </row>
    <row r="174" spans="1:6" ht="21.75" customHeight="1" thickTop="1">
      <c r="A174" s="119"/>
      <c r="B174" s="119"/>
      <c r="C174" s="119"/>
      <c r="D174" s="119"/>
      <c r="E174" s="137"/>
      <c r="F174" s="137"/>
    </row>
    <row r="175" spans="1:6" ht="21.75" customHeight="1">
      <c r="A175" s="130" t="s">
        <v>472</v>
      </c>
      <c r="B175" s="119"/>
      <c r="C175" s="119"/>
      <c r="D175" s="119"/>
      <c r="E175" s="119"/>
      <c r="F175" s="119"/>
    </row>
    <row r="176" spans="1:6" ht="21.75" customHeight="1">
      <c r="A176" s="130"/>
      <c r="B176" s="119"/>
      <c r="C176" s="119"/>
      <c r="D176" s="119"/>
      <c r="E176" s="119"/>
      <c r="F176" s="119"/>
    </row>
    <row r="177" spans="1:6" ht="21.75" customHeight="1">
      <c r="A177" s="138"/>
      <c r="B177" s="446" t="s">
        <v>379</v>
      </c>
      <c r="C177" s="446"/>
      <c r="D177" s="139"/>
      <c r="E177" s="444" t="s">
        <v>349</v>
      </c>
      <c r="F177" s="445"/>
    </row>
    <row r="178" spans="1:6" ht="21.75" customHeight="1">
      <c r="A178" s="129"/>
      <c r="B178" s="119"/>
      <c r="C178" s="119"/>
      <c r="D178" s="119"/>
      <c r="E178" s="129"/>
      <c r="F178" s="125"/>
    </row>
    <row r="179" spans="1:6" ht="21.75" customHeight="1">
      <c r="A179" s="129"/>
      <c r="B179" s="119"/>
      <c r="C179" s="119"/>
      <c r="D179" s="119"/>
      <c r="E179" s="129"/>
      <c r="F179" s="125"/>
    </row>
    <row r="180" spans="1:6" ht="21.75" customHeight="1">
      <c r="A180" s="129"/>
      <c r="B180" s="119"/>
      <c r="C180" s="119"/>
      <c r="D180" s="119"/>
      <c r="E180" s="129"/>
      <c r="F180" s="125"/>
    </row>
    <row r="181" spans="1:6" ht="21.75" customHeight="1">
      <c r="A181" s="132"/>
      <c r="B181" s="133"/>
      <c r="C181" s="133"/>
      <c r="D181" s="133"/>
      <c r="E181" s="132"/>
      <c r="F181" s="134"/>
    </row>
    <row r="182" spans="1:6" ht="21.75" customHeight="1">
      <c r="A182" s="441" t="str">
        <f>A74</f>
        <v>เลขที่......3  พฤศจิกายน  2552….....</v>
      </c>
      <c r="B182" s="441"/>
      <c r="C182" s="441"/>
      <c r="D182" s="441"/>
      <c r="E182" s="441"/>
      <c r="F182" s="441"/>
    </row>
    <row r="183" spans="1:6" ht="21.75" customHeight="1">
      <c r="A183" s="441" t="str">
        <f>A75</f>
        <v>วันที่.....30  พฤศจิกายน  2552..........</v>
      </c>
      <c r="B183" s="441"/>
      <c r="C183" s="441"/>
      <c r="D183" s="441"/>
      <c r="E183" s="441"/>
      <c r="F183" s="441"/>
    </row>
    <row r="184" spans="1:6" ht="21.75" customHeight="1">
      <c r="A184" s="442" t="s">
        <v>178</v>
      </c>
      <c r="B184" s="442"/>
      <c r="C184" s="442"/>
      <c r="D184" s="442"/>
      <c r="E184" s="442"/>
      <c r="F184" s="442"/>
    </row>
    <row r="185" spans="1:6" ht="21.75" customHeight="1">
      <c r="A185" s="119" t="s">
        <v>146</v>
      </c>
      <c r="B185" s="119"/>
      <c r="C185" s="116"/>
      <c r="D185" s="116"/>
      <c r="E185" s="116"/>
      <c r="F185" s="116"/>
    </row>
    <row r="186" spans="1:6" ht="21.75" customHeight="1">
      <c r="A186" s="119" t="s">
        <v>147</v>
      </c>
      <c r="B186" s="119"/>
      <c r="C186" s="116"/>
      <c r="D186" s="116"/>
      <c r="E186" s="116"/>
      <c r="F186" s="116"/>
    </row>
    <row r="187" spans="1:6" ht="21.75" customHeight="1">
      <c r="A187" s="119"/>
      <c r="B187" s="119"/>
      <c r="C187" s="119"/>
      <c r="D187" s="119"/>
      <c r="E187" s="119"/>
      <c r="F187" s="119"/>
    </row>
    <row r="188" spans="1:6" ht="21.75" customHeight="1">
      <c r="A188" s="438" t="s">
        <v>148</v>
      </c>
      <c r="B188" s="439"/>
      <c r="C188" s="440"/>
      <c r="D188" s="90" t="s">
        <v>115</v>
      </c>
      <c r="E188" s="90" t="s">
        <v>149</v>
      </c>
      <c r="F188" s="90" t="s">
        <v>116</v>
      </c>
    </row>
    <row r="189" spans="1:6" ht="21.75" customHeight="1">
      <c r="A189" s="149"/>
      <c r="B189" s="139"/>
      <c r="C189" s="140"/>
      <c r="D189" s="150"/>
      <c r="E189" s="150"/>
      <c r="F189" s="150"/>
    </row>
    <row r="190" spans="1:6" ht="21.75" customHeight="1">
      <c r="A190" s="124" t="s">
        <v>149</v>
      </c>
      <c r="B190" s="119" t="s">
        <v>131</v>
      </c>
      <c r="C190" s="125"/>
      <c r="D190" s="126" t="s">
        <v>132</v>
      </c>
      <c r="E190" s="127">
        <v>18370.25</v>
      </c>
      <c r="F190" s="128"/>
    </row>
    <row r="191" spans="1:6" ht="21.75" customHeight="1">
      <c r="A191" s="129"/>
      <c r="B191" s="119"/>
      <c r="C191" s="125"/>
      <c r="D191" s="126"/>
      <c r="E191" s="127"/>
      <c r="F191" s="128"/>
    </row>
    <row r="192" spans="1:6" ht="21.75" customHeight="1">
      <c r="A192" s="129"/>
      <c r="B192" s="119"/>
      <c r="C192" s="125"/>
      <c r="D192" s="126"/>
      <c r="E192" s="128"/>
      <c r="F192" s="128"/>
    </row>
    <row r="193" spans="1:6" ht="21.75" customHeight="1">
      <c r="A193" s="129"/>
      <c r="B193" s="130" t="s">
        <v>186</v>
      </c>
      <c r="C193" s="125" t="s">
        <v>306</v>
      </c>
      <c r="D193" s="126" t="s">
        <v>227</v>
      </c>
      <c r="E193" s="128"/>
      <c r="F193" s="127">
        <f>E190</f>
        <v>18370.25</v>
      </c>
    </row>
    <row r="194" spans="1:6" ht="21.75" customHeight="1">
      <c r="A194" s="129"/>
      <c r="B194" s="119"/>
      <c r="C194" s="125"/>
      <c r="D194" s="151"/>
      <c r="E194" s="128"/>
      <c r="F194" s="128"/>
    </row>
    <row r="195" spans="1:6" ht="21.75" customHeight="1">
      <c r="A195" s="129"/>
      <c r="B195" s="119"/>
      <c r="C195" s="125"/>
      <c r="D195" s="151"/>
      <c r="E195" s="128"/>
      <c r="F195" s="128"/>
    </row>
    <row r="196" spans="1:6" ht="21.75" customHeight="1">
      <c r="A196" s="129"/>
      <c r="B196" s="119"/>
      <c r="C196" s="125"/>
      <c r="D196" s="151"/>
      <c r="E196" s="128"/>
      <c r="F196" s="128"/>
    </row>
    <row r="197" spans="1:6" ht="21.75" customHeight="1">
      <c r="A197" s="129"/>
      <c r="B197" s="119"/>
      <c r="C197" s="125"/>
      <c r="D197" s="126"/>
      <c r="E197" s="128"/>
      <c r="F197" s="128"/>
    </row>
    <row r="198" spans="1:6" ht="21.75" customHeight="1">
      <c r="A198" s="129"/>
      <c r="B198" s="119"/>
      <c r="C198" s="125"/>
      <c r="D198" s="126"/>
      <c r="E198" s="128"/>
      <c r="F198" s="128"/>
    </row>
    <row r="199" spans="1:6" ht="21.75" customHeight="1">
      <c r="A199" s="129"/>
      <c r="B199" s="119"/>
      <c r="C199" s="125"/>
      <c r="D199" s="126"/>
      <c r="E199" s="128"/>
      <c r="F199" s="128"/>
    </row>
    <row r="200" spans="1:6" ht="21.75" customHeight="1">
      <c r="A200" s="129"/>
      <c r="B200" s="119"/>
      <c r="C200" s="125"/>
      <c r="D200" s="126"/>
      <c r="E200" s="128"/>
      <c r="F200" s="128"/>
    </row>
    <row r="201" spans="1:6" ht="21.75" customHeight="1">
      <c r="A201" s="129"/>
      <c r="B201" s="119"/>
      <c r="C201" s="125"/>
      <c r="D201" s="126"/>
      <c r="E201" s="128"/>
      <c r="F201" s="128"/>
    </row>
    <row r="202" spans="1:6" ht="21.75" customHeight="1">
      <c r="A202" s="129"/>
      <c r="B202" s="119"/>
      <c r="C202" s="125"/>
      <c r="D202" s="126"/>
      <c r="E202" s="128"/>
      <c r="F202" s="128"/>
    </row>
    <row r="203" spans="1:6" ht="21.75" customHeight="1">
      <c r="A203" s="129"/>
      <c r="B203" s="119"/>
      <c r="C203" s="125"/>
      <c r="D203" s="126"/>
      <c r="E203" s="128"/>
      <c r="F203" s="128"/>
    </row>
    <row r="204" spans="1:6" ht="21.75" customHeight="1">
      <c r="A204" s="129"/>
      <c r="B204" s="119"/>
      <c r="C204" s="125"/>
      <c r="D204" s="126"/>
      <c r="E204" s="128"/>
      <c r="F204" s="128"/>
    </row>
    <row r="205" spans="1:6" ht="21.75" customHeight="1">
      <c r="A205" s="129"/>
      <c r="B205" s="119"/>
      <c r="C205" s="125"/>
      <c r="D205" s="126"/>
      <c r="E205" s="128"/>
      <c r="F205" s="128"/>
    </row>
    <row r="206" spans="1:6" ht="21.75" customHeight="1" thickBot="1">
      <c r="A206" s="132"/>
      <c r="B206" s="133"/>
      <c r="C206" s="134"/>
      <c r="D206" s="135"/>
      <c r="E206" s="136">
        <f>SUM(E190:E205)</f>
        <v>18370.25</v>
      </c>
      <c r="F206" s="136">
        <f>F193</f>
        <v>18370.25</v>
      </c>
    </row>
    <row r="207" spans="1:6" ht="21.75" customHeight="1" thickTop="1">
      <c r="A207" s="119"/>
      <c r="B207" s="119"/>
      <c r="C207" s="119"/>
      <c r="D207" s="119"/>
      <c r="E207" s="137"/>
      <c r="F207" s="137"/>
    </row>
    <row r="208" spans="1:6" ht="21.75" customHeight="1">
      <c r="A208" s="130" t="s">
        <v>368</v>
      </c>
      <c r="B208" s="119"/>
      <c r="C208" s="119"/>
      <c r="D208" s="119"/>
      <c r="E208" s="119"/>
      <c r="F208" s="119"/>
    </row>
    <row r="209" spans="1:6" ht="21.75" customHeight="1">
      <c r="A209" s="152" t="s">
        <v>473</v>
      </c>
      <c r="B209" s="119"/>
      <c r="C209" s="119"/>
      <c r="D209" s="119"/>
      <c r="E209" s="119"/>
      <c r="F209" s="119"/>
    </row>
    <row r="210" spans="1:6" ht="21.75" customHeight="1">
      <c r="A210" s="152" t="s">
        <v>474</v>
      </c>
      <c r="B210" s="119"/>
      <c r="C210" s="119"/>
      <c r="D210" s="119"/>
      <c r="E210" s="119"/>
      <c r="F210" s="119"/>
    </row>
    <row r="211" spans="1:6" ht="21.75" customHeight="1">
      <c r="A211" s="152" t="s">
        <v>377</v>
      </c>
      <c r="B211" s="119"/>
      <c r="C211" s="119"/>
      <c r="D211" s="119"/>
      <c r="E211" s="119"/>
      <c r="F211" s="119"/>
    </row>
    <row r="212" spans="1:6" ht="21.75" customHeight="1">
      <c r="A212" s="152"/>
      <c r="B212" s="119"/>
      <c r="C212" s="119"/>
      <c r="D212" s="119"/>
      <c r="E212" s="119"/>
      <c r="F212" s="119"/>
    </row>
    <row r="213" spans="1:6" ht="21.75" customHeight="1">
      <c r="A213" s="138"/>
      <c r="B213" s="446" t="s">
        <v>379</v>
      </c>
      <c r="C213" s="446"/>
      <c r="D213" s="139"/>
      <c r="E213" s="444" t="s">
        <v>349</v>
      </c>
      <c r="F213" s="445"/>
    </row>
    <row r="214" spans="1:6" ht="21.75" customHeight="1">
      <c r="A214" s="129"/>
      <c r="B214" s="119"/>
      <c r="C214" s="119"/>
      <c r="D214" s="119"/>
      <c r="E214" s="129"/>
      <c r="F214" s="125"/>
    </row>
    <row r="215" spans="1:6" ht="21.75" customHeight="1">
      <c r="A215" s="129"/>
      <c r="B215" s="119"/>
      <c r="C215" s="119"/>
      <c r="D215" s="119"/>
      <c r="E215" s="129"/>
      <c r="F215" s="125"/>
    </row>
    <row r="216" spans="1:6" ht="21.75" customHeight="1">
      <c r="A216" s="129"/>
      <c r="B216" s="119"/>
      <c r="C216" s="119"/>
      <c r="D216" s="119"/>
      <c r="E216" s="129"/>
      <c r="F216" s="125"/>
    </row>
    <row r="217" spans="1:6" ht="21.75" customHeight="1">
      <c r="A217" s="132"/>
      <c r="B217" s="133"/>
      <c r="C217" s="133"/>
      <c r="D217" s="133"/>
      <c r="E217" s="132"/>
      <c r="F217" s="134"/>
    </row>
    <row r="218" spans="1:6" ht="21.75" customHeight="1">
      <c r="A218" s="441" t="s">
        <v>475</v>
      </c>
      <c r="B218" s="441"/>
      <c r="C218" s="441"/>
      <c r="D218" s="441"/>
      <c r="E218" s="441"/>
      <c r="F218" s="441"/>
    </row>
    <row r="219" spans="1:6" ht="21.75" customHeight="1">
      <c r="A219" s="441" t="str">
        <f>A183</f>
        <v>วันที่.....30  พฤศจิกายน  2552..........</v>
      </c>
      <c r="B219" s="441"/>
      <c r="C219" s="441"/>
      <c r="D219" s="441"/>
      <c r="E219" s="441"/>
      <c r="F219" s="441"/>
    </row>
    <row r="220" spans="1:6" ht="21.75" customHeight="1">
      <c r="A220" s="442" t="s">
        <v>178</v>
      </c>
      <c r="B220" s="442"/>
      <c r="C220" s="442"/>
      <c r="D220" s="442"/>
      <c r="E220" s="442"/>
      <c r="F220" s="442"/>
    </row>
    <row r="221" spans="1:6" ht="21.75" customHeight="1">
      <c r="A221" s="119" t="s">
        <v>146</v>
      </c>
      <c r="B221" s="119"/>
      <c r="C221" s="116"/>
      <c r="D221" s="116"/>
      <c r="E221" s="116"/>
      <c r="F221" s="116"/>
    </row>
    <row r="222" spans="1:6" ht="21.75" customHeight="1">
      <c r="A222" s="119" t="s">
        <v>147</v>
      </c>
      <c r="B222" s="119"/>
      <c r="C222" s="116"/>
      <c r="D222" s="116"/>
      <c r="E222" s="116"/>
      <c r="F222" s="116"/>
    </row>
    <row r="223" spans="1:6" ht="21.75" customHeight="1">
      <c r="A223" s="119"/>
      <c r="B223" s="119"/>
      <c r="C223" s="119"/>
      <c r="D223" s="119"/>
      <c r="E223" s="119"/>
      <c r="F223" s="119"/>
    </row>
    <row r="224" spans="1:6" ht="21.75" customHeight="1">
      <c r="A224" s="438" t="s">
        <v>148</v>
      </c>
      <c r="B224" s="439"/>
      <c r="C224" s="440"/>
      <c r="D224" s="90" t="s">
        <v>115</v>
      </c>
      <c r="E224" s="90" t="s">
        <v>149</v>
      </c>
      <c r="F224" s="90" t="s">
        <v>116</v>
      </c>
    </row>
    <row r="225" spans="1:6" ht="21.75" customHeight="1">
      <c r="A225" s="149"/>
      <c r="B225" s="139"/>
      <c r="C225" s="140"/>
      <c r="D225" s="150"/>
      <c r="E225" s="150"/>
      <c r="F225" s="150"/>
    </row>
    <row r="226" spans="1:6" ht="21.75" customHeight="1">
      <c r="A226" s="124" t="s">
        <v>149</v>
      </c>
      <c r="B226" s="119" t="s">
        <v>131</v>
      </c>
      <c r="C226" s="125"/>
      <c r="D226" s="126" t="s">
        <v>132</v>
      </c>
      <c r="E226" s="127">
        <v>9124</v>
      </c>
      <c r="F226" s="128"/>
    </row>
    <row r="227" spans="1:6" ht="21.75" customHeight="1">
      <c r="A227" s="129"/>
      <c r="B227" s="119"/>
      <c r="C227" s="125"/>
      <c r="D227" s="126"/>
      <c r="E227" s="127"/>
      <c r="F227" s="128"/>
    </row>
    <row r="228" spans="1:6" ht="21.75" customHeight="1">
      <c r="A228" s="129"/>
      <c r="B228" s="119"/>
      <c r="C228" s="125"/>
      <c r="D228" s="126"/>
      <c r="E228" s="128"/>
      <c r="F228" s="128"/>
    </row>
    <row r="229" spans="1:6" ht="21.75" customHeight="1">
      <c r="A229" s="129"/>
      <c r="B229" s="130" t="s">
        <v>186</v>
      </c>
      <c r="C229" s="125" t="s">
        <v>306</v>
      </c>
      <c r="D229" s="126" t="s">
        <v>227</v>
      </c>
      <c r="E229" s="128"/>
      <c r="F229" s="127">
        <f>E226</f>
        <v>9124</v>
      </c>
    </row>
    <row r="230" spans="1:6" ht="21.75" customHeight="1">
      <c r="A230" s="129"/>
      <c r="B230" s="119"/>
      <c r="C230" s="125"/>
      <c r="D230" s="151"/>
      <c r="E230" s="128"/>
      <c r="F230" s="128"/>
    </row>
    <row r="231" spans="1:6" ht="21.75" customHeight="1">
      <c r="A231" s="129"/>
      <c r="B231" s="119"/>
      <c r="C231" s="125"/>
      <c r="D231" s="151"/>
      <c r="E231" s="128"/>
      <c r="F231" s="128"/>
    </row>
    <row r="232" spans="1:6" ht="21.75" customHeight="1">
      <c r="A232" s="129"/>
      <c r="B232" s="119"/>
      <c r="C232" s="125"/>
      <c r="D232" s="151"/>
      <c r="E232" s="128"/>
      <c r="F232" s="128"/>
    </row>
    <row r="233" spans="1:6" ht="21.75" customHeight="1">
      <c r="A233" s="129"/>
      <c r="B233" s="119"/>
      <c r="C233" s="125"/>
      <c r="D233" s="126"/>
      <c r="E233" s="128"/>
      <c r="F233" s="128"/>
    </row>
    <row r="234" spans="1:6" ht="21.75" customHeight="1">
      <c r="A234" s="129"/>
      <c r="B234" s="119"/>
      <c r="C234" s="125"/>
      <c r="D234" s="126"/>
      <c r="E234" s="128"/>
      <c r="F234" s="128"/>
    </row>
    <row r="235" spans="1:6" ht="21.75" customHeight="1">
      <c r="A235" s="129"/>
      <c r="B235" s="119"/>
      <c r="C235" s="125"/>
      <c r="D235" s="126"/>
      <c r="E235" s="128"/>
      <c r="F235" s="128"/>
    </row>
    <row r="236" spans="1:6" ht="21.75" customHeight="1">
      <c r="A236" s="129"/>
      <c r="B236" s="119"/>
      <c r="C236" s="125"/>
      <c r="D236" s="126"/>
      <c r="E236" s="128"/>
      <c r="F236" s="128"/>
    </row>
    <row r="237" spans="1:6" ht="21.75" customHeight="1">
      <c r="A237" s="129"/>
      <c r="B237" s="119"/>
      <c r="C237" s="125"/>
      <c r="D237" s="126"/>
      <c r="E237" s="128"/>
      <c r="F237" s="128"/>
    </row>
    <row r="238" spans="1:6" ht="21.75" customHeight="1">
      <c r="A238" s="129"/>
      <c r="B238" s="119"/>
      <c r="C238" s="125"/>
      <c r="D238" s="126"/>
      <c r="E238" s="128"/>
      <c r="F238" s="128"/>
    </row>
    <row r="239" spans="1:6" ht="21.75" customHeight="1">
      <c r="A239" s="129"/>
      <c r="B239" s="119"/>
      <c r="C239" s="125"/>
      <c r="D239" s="126"/>
      <c r="E239" s="128"/>
      <c r="F239" s="128"/>
    </row>
    <row r="240" spans="1:6" ht="21.75" customHeight="1">
      <c r="A240" s="129"/>
      <c r="B240" s="119"/>
      <c r="C240" s="125"/>
      <c r="D240" s="126"/>
      <c r="E240" s="128"/>
      <c r="F240" s="128"/>
    </row>
    <row r="241" spans="1:6" ht="21.75" customHeight="1">
      <c r="A241" s="129"/>
      <c r="B241" s="119"/>
      <c r="C241" s="125"/>
      <c r="D241" s="126"/>
      <c r="E241" s="128"/>
      <c r="F241" s="128"/>
    </row>
    <row r="242" spans="1:6" ht="21.75" customHeight="1" thickBot="1">
      <c r="A242" s="132"/>
      <c r="B242" s="133"/>
      <c r="C242" s="134"/>
      <c r="D242" s="135"/>
      <c r="E242" s="136">
        <f>SUM(E226:E241)</f>
        <v>9124</v>
      </c>
      <c r="F242" s="136">
        <f>F229</f>
        <v>9124</v>
      </c>
    </row>
    <row r="243" spans="1:6" ht="21.75" customHeight="1" thickTop="1">
      <c r="A243" s="119"/>
      <c r="B243" s="119"/>
      <c r="C243" s="119"/>
      <c r="D243" s="119"/>
      <c r="E243" s="137"/>
      <c r="F243" s="137"/>
    </row>
    <row r="244" spans="1:6" ht="21.75" customHeight="1">
      <c r="A244" s="130" t="s">
        <v>476</v>
      </c>
      <c r="B244" s="119"/>
      <c r="C244" s="119"/>
      <c r="D244" s="119"/>
      <c r="E244" s="119"/>
      <c r="F244" s="119"/>
    </row>
    <row r="245" spans="1:6" ht="21.75" customHeight="1">
      <c r="A245" s="152" t="s">
        <v>477</v>
      </c>
      <c r="B245" s="119"/>
      <c r="C245" s="119"/>
      <c r="D245" s="119"/>
      <c r="E245" s="119"/>
      <c r="F245" s="119"/>
    </row>
    <row r="246" spans="1:6" ht="21.75" customHeight="1">
      <c r="A246" s="152" t="s">
        <v>478</v>
      </c>
      <c r="B246" s="119"/>
      <c r="C246" s="119"/>
      <c r="D246" s="119"/>
      <c r="E246" s="119"/>
      <c r="F246" s="119"/>
    </row>
    <row r="247" spans="1:6" ht="21.75" customHeight="1">
      <c r="A247" s="152" t="s">
        <v>377</v>
      </c>
      <c r="B247" s="119"/>
      <c r="C247" s="119"/>
      <c r="D247" s="119"/>
      <c r="E247" s="119"/>
      <c r="F247" s="119"/>
    </row>
    <row r="248" spans="1:6" ht="21.75" customHeight="1">
      <c r="A248" s="152"/>
      <c r="B248" s="119"/>
      <c r="C248" s="119"/>
      <c r="D248" s="119"/>
      <c r="E248" s="119"/>
      <c r="F248" s="119"/>
    </row>
    <row r="249" spans="1:6" ht="21.75" customHeight="1">
      <c r="A249" s="138"/>
      <c r="B249" s="446" t="s">
        <v>379</v>
      </c>
      <c r="C249" s="446"/>
      <c r="D249" s="139"/>
      <c r="E249" s="444" t="s">
        <v>349</v>
      </c>
      <c r="F249" s="445"/>
    </row>
    <row r="250" spans="1:6" ht="21.75" customHeight="1">
      <c r="A250" s="129"/>
      <c r="B250" s="119"/>
      <c r="C250" s="119"/>
      <c r="D250" s="119"/>
      <c r="E250" s="129"/>
      <c r="F250" s="125"/>
    </row>
    <row r="251" spans="1:6" ht="21.75" customHeight="1">
      <c r="A251" s="129"/>
      <c r="B251" s="119"/>
      <c r="C251" s="119"/>
      <c r="D251" s="119"/>
      <c r="E251" s="129"/>
      <c r="F251" s="125"/>
    </row>
    <row r="252" spans="1:6" ht="21.75" customHeight="1">
      <c r="A252" s="129"/>
      <c r="B252" s="119"/>
      <c r="C252" s="119"/>
      <c r="D252" s="119"/>
      <c r="E252" s="129"/>
      <c r="F252" s="125"/>
    </row>
    <row r="253" spans="1:6" ht="21.75" customHeight="1">
      <c r="A253" s="132"/>
      <c r="B253" s="133"/>
      <c r="C253" s="133"/>
      <c r="D253" s="133"/>
      <c r="E253" s="132"/>
      <c r="F253" s="134"/>
    </row>
  </sheetData>
  <mergeCells count="42">
    <mergeCell ref="E213:F213"/>
    <mergeCell ref="B213:C213"/>
    <mergeCell ref="B249:C249"/>
    <mergeCell ref="E249:F249"/>
    <mergeCell ref="A218:F218"/>
    <mergeCell ref="A219:F219"/>
    <mergeCell ref="A220:F220"/>
    <mergeCell ref="A224:C224"/>
    <mergeCell ref="A184:F184"/>
    <mergeCell ref="B141:C141"/>
    <mergeCell ref="B177:C177"/>
    <mergeCell ref="A75:F75"/>
    <mergeCell ref="A76:F76"/>
    <mergeCell ref="A79:C79"/>
    <mergeCell ref="A110:F110"/>
    <mergeCell ref="E105:F105"/>
    <mergeCell ref="B105:C105"/>
    <mergeCell ref="E141:F141"/>
    <mergeCell ref="A112:F112"/>
    <mergeCell ref="A183:F183"/>
    <mergeCell ref="A147:F147"/>
    <mergeCell ref="A148:F148"/>
    <mergeCell ref="A182:F182"/>
    <mergeCell ref="A151:C151"/>
    <mergeCell ref="E177:F177"/>
    <mergeCell ref="A1:F1"/>
    <mergeCell ref="A3:F3"/>
    <mergeCell ref="A7:C7"/>
    <mergeCell ref="A37:F37"/>
    <mergeCell ref="A2:F2"/>
    <mergeCell ref="E32:F32"/>
    <mergeCell ref="B32:C32"/>
    <mergeCell ref="A188:C188"/>
    <mergeCell ref="A115:C115"/>
    <mergeCell ref="A146:F146"/>
    <mergeCell ref="A38:F38"/>
    <mergeCell ref="A39:F39"/>
    <mergeCell ref="A42:C42"/>
    <mergeCell ref="A74:F74"/>
    <mergeCell ref="E69:F69"/>
    <mergeCell ref="B69:C69"/>
    <mergeCell ref="A111:F111"/>
  </mergeCells>
  <printOptions/>
  <pageMargins left="0.7480314960629921" right="0.15748031496062992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H78"/>
  <sheetViews>
    <sheetView view="pageBreakPreview" zoomScaleSheetLayoutView="100" workbookViewId="0" topLeftCell="A1">
      <selection activeCell="A58" sqref="A58"/>
    </sheetView>
  </sheetViews>
  <sheetFormatPr defaultColWidth="9.140625" defaultRowHeight="12.75"/>
  <cols>
    <col min="1" max="2" width="16.57421875" style="262" customWidth="1"/>
    <col min="3" max="3" width="40.8515625" style="262" customWidth="1"/>
    <col min="4" max="4" width="9.7109375" style="262" customWidth="1"/>
    <col min="5" max="5" width="16.00390625" style="262" customWidth="1"/>
    <col min="6" max="6" width="16.00390625" style="264" customWidth="1"/>
    <col min="7" max="7" width="14.140625" style="296" customWidth="1"/>
    <col min="8" max="16384" width="9.140625" style="262" customWidth="1"/>
  </cols>
  <sheetData>
    <row r="1" spans="1:5" ht="23.25">
      <c r="A1" s="261" t="s">
        <v>210</v>
      </c>
      <c r="C1" s="263"/>
      <c r="D1" s="449" t="s">
        <v>378</v>
      </c>
      <c r="E1" s="449"/>
    </row>
    <row r="2" spans="1:3" ht="23.25">
      <c r="A2" s="261" t="s">
        <v>211</v>
      </c>
      <c r="C2" s="263"/>
    </row>
    <row r="3" spans="1:8" ht="23.25">
      <c r="A3" s="450" t="s">
        <v>212</v>
      </c>
      <c r="B3" s="450"/>
      <c r="C3" s="450"/>
      <c r="D3" s="450"/>
      <c r="E3" s="450"/>
      <c r="F3" s="266"/>
      <c r="G3" s="388"/>
      <c r="H3" s="265"/>
    </row>
    <row r="4" spans="1:8" ht="24" thickBot="1">
      <c r="A4" s="451" t="s">
        <v>483</v>
      </c>
      <c r="B4" s="451"/>
      <c r="C4" s="451"/>
      <c r="D4" s="451"/>
      <c r="E4" s="451"/>
      <c r="F4" s="267"/>
      <c r="G4" s="389"/>
      <c r="H4" s="268"/>
    </row>
    <row r="5" spans="1:5" ht="27.75" customHeight="1" thickTop="1">
      <c r="A5" s="447" t="s">
        <v>213</v>
      </c>
      <c r="B5" s="448"/>
      <c r="C5" s="269"/>
      <c r="D5" s="270" t="s">
        <v>187</v>
      </c>
      <c r="E5" s="271" t="s">
        <v>214</v>
      </c>
    </row>
    <row r="6" spans="1:5" ht="27.75" customHeight="1">
      <c r="A6" s="272" t="s">
        <v>188</v>
      </c>
      <c r="B6" s="273" t="s">
        <v>215</v>
      </c>
      <c r="C6" s="274" t="s">
        <v>148</v>
      </c>
      <c r="D6" s="274" t="s">
        <v>192</v>
      </c>
      <c r="E6" s="275" t="s">
        <v>215</v>
      </c>
    </row>
    <row r="7" spans="1:5" ht="24" thickBot="1">
      <c r="A7" s="276" t="s">
        <v>185</v>
      </c>
      <c r="B7" s="277" t="s">
        <v>185</v>
      </c>
      <c r="C7" s="278"/>
      <c r="D7" s="278"/>
      <c r="E7" s="276" t="s">
        <v>185</v>
      </c>
    </row>
    <row r="8" spans="1:5" ht="24.75" thickBot="1" thickTop="1">
      <c r="A8" s="279"/>
      <c r="B8" s="280">
        <v>3211860.13</v>
      </c>
      <c r="C8" s="281" t="s">
        <v>216</v>
      </c>
      <c r="D8" s="282"/>
      <c r="E8" s="187">
        <f>'[1]รายงานรับ-จ่ายเงินสด'!$E$69</f>
        <v>3528671.2300000014</v>
      </c>
    </row>
    <row r="9" spans="1:5" ht="24" thickTop="1">
      <c r="A9" s="8"/>
      <c r="B9" s="8"/>
      <c r="C9" s="283" t="s">
        <v>154</v>
      </c>
      <c r="D9" s="284"/>
      <c r="E9" s="8"/>
    </row>
    <row r="10" spans="1:5" ht="23.25">
      <c r="A10" s="8">
        <f>'รับ-จ่ายหมวดใหญ่'!C7</f>
        <v>207600</v>
      </c>
      <c r="B10" s="14">
        <f>'รับ-จ่ายหมวดใหญ่'!D7</f>
        <v>1250.45</v>
      </c>
      <c r="C10" s="284" t="s">
        <v>217</v>
      </c>
      <c r="D10" s="285" t="s">
        <v>196</v>
      </c>
      <c r="E10" s="14">
        <f>'หมายเหตุ 1'!D8</f>
        <v>1212.18</v>
      </c>
    </row>
    <row r="11" spans="1:5" ht="23.25">
      <c r="A11" s="8">
        <f>'รับ-จ่ายหมวดใหญ่'!C8</f>
        <v>9500</v>
      </c>
      <c r="B11" s="8">
        <f>'รับ-จ่ายหมวดใหญ่'!D8</f>
        <v>1934</v>
      </c>
      <c r="C11" s="262" t="s">
        <v>218</v>
      </c>
      <c r="D11" s="285" t="s">
        <v>198</v>
      </c>
      <c r="E11" s="8">
        <f>'หมายเหตุ 1'!D12</f>
        <v>246</v>
      </c>
    </row>
    <row r="12" spans="1:5" ht="23.25">
      <c r="A12" s="8">
        <f>'รับ-จ่ายหมวดใหญ่'!C9</f>
        <v>60000</v>
      </c>
      <c r="B12" s="14">
        <f>'รับ-จ่ายหมวดใหญ่'!D9</f>
        <v>913.42</v>
      </c>
      <c r="C12" s="262" t="s">
        <v>219</v>
      </c>
      <c r="D12" s="285" t="s">
        <v>200</v>
      </c>
      <c r="E12" s="14">
        <f>'หมายเหตุ 1'!D20</f>
        <v>913.42</v>
      </c>
    </row>
    <row r="13" spans="1:5" ht="23.25">
      <c r="A13" s="8">
        <f>'รับ-จ่ายหมวดใหญ่'!C10</f>
        <v>270000</v>
      </c>
      <c r="B13" s="8">
        <f>'รับ-จ่ายหมวดใหญ่'!D10</f>
        <v>48571</v>
      </c>
      <c r="C13" s="262" t="s">
        <v>220</v>
      </c>
      <c r="D13" s="285" t="s">
        <v>202</v>
      </c>
      <c r="E13" s="8">
        <f>'หมายเหตุ 1'!D22</f>
        <v>25472</v>
      </c>
    </row>
    <row r="14" spans="1:5" ht="23.25">
      <c r="A14" s="8">
        <f>'รับ-จ่ายหมวดใหญ่'!C11</f>
        <v>305000</v>
      </c>
      <c r="B14" s="8">
        <f>'รับ-จ่ายหมวดใหญ่'!D11</f>
        <v>21010</v>
      </c>
      <c r="C14" s="262" t="s">
        <v>221</v>
      </c>
      <c r="D14" s="285" t="s">
        <v>204</v>
      </c>
      <c r="E14" s="8">
        <f>'หมายเหตุ 1'!D24</f>
        <v>13010</v>
      </c>
    </row>
    <row r="15" spans="1:5" ht="23.25">
      <c r="A15" s="8">
        <f>'รับ-จ่ายหมวดใหญ่'!C12</f>
        <v>0</v>
      </c>
      <c r="B15" s="14">
        <f>'รับ-จ่ายหมวดใหญ่'!D12</f>
        <v>0</v>
      </c>
      <c r="C15" s="262" t="s">
        <v>222</v>
      </c>
      <c r="D15" s="285" t="s">
        <v>206</v>
      </c>
      <c r="E15" s="14">
        <f>'หมายเหตุ 1'!D29</f>
        <v>0</v>
      </c>
    </row>
    <row r="16" spans="1:5" ht="23.25">
      <c r="A16" s="14">
        <f>'รับ-จ่ายหมวดใหญ่'!C13</f>
        <v>7842000</v>
      </c>
      <c r="B16" s="14">
        <f>'รับ-จ่ายหมวดใหญ่'!D13</f>
        <v>1248265.4</v>
      </c>
      <c r="C16" s="262" t="s">
        <v>223</v>
      </c>
      <c r="D16" s="285" t="s">
        <v>208</v>
      </c>
      <c r="E16" s="14">
        <f>'หมายเหตุ 1'!D31</f>
        <v>298782.24</v>
      </c>
    </row>
    <row r="17" spans="1:5" ht="23.25">
      <c r="A17" s="14">
        <f>'รับ-จ่ายหมวดใหญ่'!C14</f>
        <v>5500000</v>
      </c>
      <c r="B17" s="14">
        <f>'รับ-จ่ายหมวดใหญ่'!D14</f>
        <v>0</v>
      </c>
      <c r="C17" s="262" t="s">
        <v>224</v>
      </c>
      <c r="D17" s="285" t="s">
        <v>209</v>
      </c>
      <c r="E17" s="14">
        <f>'หมายเหตุ 1'!D43</f>
        <v>0</v>
      </c>
    </row>
    <row r="18" spans="1:5" ht="24" thickBot="1">
      <c r="A18" s="187">
        <f>SUM(A10:A17)</f>
        <v>14194100</v>
      </c>
      <c r="B18" s="187">
        <f>SUM(B10:B17)</f>
        <v>1321944.27</v>
      </c>
      <c r="D18" s="286"/>
      <c r="E18" s="254">
        <f>SUM(E10:E17)</f>
        <v>339635.83999999997</v>
      </c>
    </row>
    <row r="19" spans="2:7" ht="24" thickTop="1">
      <c r="B19" s="14">
        <f>'หมายเหตุ 2,3'!I41</f>
        <v>7576.38</v>
      </c>
      <c r="C19" s="262" t="s">
        <v>225</v>
      </c>
      <c r="D19" s="287" t="s">
        <v>142</v>
      </c>
      <c r="E19" s="288">
        <f>'หมายเหตุ 2,3'!H41</f>
        <v>6681.700000000001</v>
      </c>
      <c r="F19" s="393" t="s">
        <v>367</v>
      </c>
      <c r="G19" s="390"/>
    </row>
    <row r="20" spans="2:7" ht="23.25">
      <c r="B20" s="8">
        <f>F20+E20</f>
        <v>57740</v>
      </c>
      <c r="C20" s="284" t="s">
        <v>226</v>
      </c>
      <c r="D20" s="287" t="s">
        <v>227</v>
      </c>
      <c r="E20" s="14">
        <f>ใบผ่าน!F22+ใบผ่าน!F193+ใบผ่าน!F229</f>
        <v>29740</v>
      </c>
      <c r="F20" s="366">
        <f>'[1]รายงานรับ-จ่ายเงินสด'!$E$20</f>
        <v>28000</v>
      </c>
      <c r="G20" s="358"/>
    </row>
    <row r="21" spans="2:7" ht="23.25">
      <c r="B21" s="8">
        <f>F21+E21</f>
        <v>1000000</v>
      </c>
      <c r="C21" s="284" t="s">
        <v>479</v>
      </c>
      <c r="D21" s="287" t="s">
        <v>469</v>
      </c>
      <c r="E21" s="14">
        <v>1000000</v>
      </c>
      <c r="F21" s="363">
        <v>0</v>
      </c>
      <c r="G21" s="358"/>
    </row>
    <row r="22" spans="2:7" ht="23.25">
      <c r="B22" s="8">
        <f>F22+E22</f>
        <v>801000</v>
      </c>
      <c r="C22" s="284" t="s">
        <v>480</v>
      </c>
      <c r="D22" s="287" t="s">
        <v>469</v>
      </c>
      <c r="E22" s="14">
        <v>801000</v>
      </c>
      <c r="F22" s="363">
        <v>0</v>
      </c>
      <c r="G22" s="358"/>
    </row>
    <row r="23" spans="2:7" ht="23.25">
      <c r="B23" s="8">
        <f>F23+E23</f>
        <v>10063</v>
      </c>
      <c r="C23" s="284" t="s">
        <v>481</v>
      </c>
      <c r="D23" s="287" t="s">
        <v>121</v>
      </c>
      <c r="E23" s="14">
        <f>ใบผ่าน!F23</f>
        <v>10063</v>
      </c>
      <c r="F23" s="363">
        <v>0</v>
      </c>
      <c r="G23" s="358"/>
    </row>
    <row r="24" spans="2:7" ht="23.25">
      <c r="B24" s="226"/>
      <c r="C24" s="313"/>
      <c r="D24" s="289"/>
      <c r="E24" s="113"/>
      <c r="G24" s="358"/>
    </row>
    <row r="25" spans="2:7" ht="23.25">
      <c r="B25" s="290"/>
      <c r="C25" s="284"/>
      <c r="D25" s="291"/>
      <c r="E25" s="14"/>
      <c r="G25" s="358"/>
    </row>
    <row r="26" spans="2:7" ht="23.25">
      <c r="B26" s="290"/>
      <c r="C26" s="284"/>
      <c r="D26" s="291"/>
      <c r="E26" s="14"/>
      <c r="G26" s="358"/>
    </row>
    <row r="27" spans="2:7" ht="23.25">
      <c r="B27" s="290"/>
      <c r="C27" s="284"/>
      <c r="D27" s="291"/>
      <c r="E27" s="14"/>
      <c r="G27" s="391"/>
    </row>
    <row r="28" spans="2:7" ht="23.25">
      <c r="B28" s="292"/>
      <c r="C28" s="284"/>
      <c r="D28" s="291"/>
      <c r="E28" s="113"/>
      <c r="G28" s="391"/>
    </row>
    <row r="29" spans="2:7" ht="23.25">
      <c r="B29" s="293">
        <f>SUM(B19:B28)</f>
        <v>1876379.38</v>
      </c>
      <c r="D29" s="294"/>
      <c r="E29" s="293">
        <f>SUM(E19:E28)</f>
        <v>1847484.7</v>
      </c>
      <c r="G29" s="391"/>
    </row>
    <row r="30" spans="2:7" ht="24" thickBot="1">
      <c r="B30" s="187">
        <f>B18+B29</f>
        <v>3198323.65</v>
      </c>
      <c r="C30" s="295" t="s">
        <v>228</v>
      </c>
      <c r="D30" s="296"/>
      <c r="E30" s="187">
        <f>E18+E29</f>
        <v>2187120.54</v>
      </c>
      <c r="G30" s="391"/>
    </row>
    <row r="31" spans="2:7" ht="24" thickTop="1">
      <c r="B31" s="87"/>
      <c r="C31" s="295"/>
      <c r="D31" s="296"/>
      <c r="E31" s="87"/>
      <c r="G31" s="391"/>
    </row>
    <row r="32" spans="2:7" ht="23.25">
      <c r="B32" s="87"/>
      <c r="C32" s="295"/>
      <c r="D32" s="296"/>
      <c r="E32" s="87"/>
      <c r="G32" s="391"/>
    </row>
    <row r="33" spans="2:7" ht="23.25">
      <c r="B33" s="87"/>
      <c r="C33" s="295"/>
      <c r="D33" s="296"/>
      <c r="E33" s="87"/>
      <c r="G33" s="391"/>
    </row>
    <row r="34" spans="2:7" ht="23.25">
      <c r="B34" s="87"/>
      <c r="C34" s="295"/>
      <c r="D34" s="296"/>
      <c r="E34" s="87"/>
      <c r="G34" s="391"/>
    </row>
    <row r="35" spans="2:7" ht="23.25">
      <c r="B35" s="87"/>
      <c r="C35" s="295"/>
      <c r="D35" s="296"/>
      <c r="E35" s="87"/>
      <c r="G35" s="391"/>
    </row>
    <row r="36" spans="2:7" ht="23.25">
      <c r="B36" s="87"/>
      <c r="C36" s="295"/>
      <c r="D36" s="296"/>
      <c r="E36" s="87"/>
      <c r="G36" s="391"/>
    </row>
    <row r="37" spans="2:7" ht="23.25">
      <c r="B37" s="87"/>
      <c r="C37" s="295"/>
      <c r="D37" s="296"/>
      <c r="E37" s="87"/>
      <c r="G37" s="391"/>
    </row>
    <row r="38" spans="1:7" ht="23.25">
      <c r="A38" s="297" t="s">
        <v>229</v>
      </c>
      <c r="B38" s="298"/>
      <c r="C38" s="299"/>
      <c r="D38" s="299"/>
      <c r="E38" s="299"/>
      <c r="G38" s="391"/>
    </row>
    <row r="39" spans="1:7" ht="20.25" customHeight="1" thickBot="1">
      <c r="A39" s="452" t="s">
        <v>230</v>
      </c>
      <c r="B39" s="452"/>
      <c r="C39" s="452"/>
      <c r="D39" s="452"/>
      <c r="E39" s="452"/>
      <c r="G39" s="391"/>
    </row>
    <row r="40" spans="1:7" ht="27.75" customHeight="1" thickTop="1">
      <c r="A40" s="447" t="s">
        <v>213</v>
      </c>
      <c r="B40" s="448"/>
      <c r="C40" s="269"/>
      <c r="D40" s="270" t="s">
        <v>187</v>
      </c>
      <c r="E40" s="271" t="s">
        <v>214</v>
      </c>
      <c r="G40" s="391"/>
    </row>
    <row r="41" spans="1:7" ht="23.25">
      <c r="A41" s="272" t="s">
        <v>188</v>
      </c>
      <c r="B41" s="273" t="s">
        <v>215</v>
      </c>
      <c r="C41" s="274" t="s">
        <v>148</v>
      </c>
      <c r="D41" s="274" t="s">
        <v>192</v>
      </c>
      <c r="E41" s="272" t="s">
        <v>215</v>
      </c>
      <c r="G41" s="391"/>
    </row>
    <row r="42" spans="1:7" ht="24" thickBot="1">
      <c r="A42" s="276" t="s">
        <v>185</v>
      </c>
      <c r="B42" s="277" t="s">
        <v>185</v>
      </c>
      <c r="C42" s="278"/>
      <c r="D42" s="278"/>
      <c r="E42" s="276" t="s">
        <v>185</v>
      </c>
      <c r="G42" s="391"/>
    </row>
    <row r="43" spans="1:7" ht="24" thickTop="1">
      <c r="A43" s="279"/>
      <c r="B43" s="300"/>
      <c r="C43" s="283" t="s">
        <v>231</v>
      </c>
      <c r="D43" s="301"/>
      <c r="E43" s="288"/>
      <c r="G43" s="391"/>
    </row>
    <row r="44" spans="1:7" ht="23.25">
      <c r="A44" s="8">
        <f>'รับ-จ่ายหมวดใหญ่'!I7+'รับ-จ่ายหมวดใหญ่'!I8</f>
        <v>1691129</v>
      </c>
      <c r="B44" s="14">
        <f>'รับ-จ่ายหมวดใหญ่'!J7+'รับ-จ่ายหมวดใหญ่'!J8</f>
        <v>77000</v>
      </c>
      <c r="C44" s="302" t="s">
        <v>232</v>
      </c>
      <c r="D44" s="285" t="s">
        <v>122</v>
      </c>
      <c r="E44" s="14">
        <f>ใบผ่าน!E44</f>
        <v>77000</v>
      </c>
      <c r="G44" s="391"/>
    </row>
    <row r="45" spans="1:7" ht="23.25">
      <c r="A45" s="8">
        <f>'รับ-จ่ายหมวดใหญ่'!I9</f>
        <v>2089146</v>
      </c>
      <c r="B45" s="8">
        <f>'รับ-จ่ายหมวดใหญ่'!J9</f>
        <v>288471</v>
      </c>
      <c r="C45" s="262" t="s">
        <v>233</v>
      </c>
      <c r="D45" s="303">
        <v>100</v>
      </c>
      <c r="E45" s="8">
        <f>ใบผ่าน!E45</f>
        <v>151783</v>
      </c>
      <c r="G45" s="391"/>
    </row>
    <row r="46" spans="1:7" ht="23.25">
      <c r="A46" s="8">
        <f>'รับ-จ่ายหมวดใหญ่'!I10</f>
        <v>213960</v>
      </c>
      <c r="B46" s="8">
        <f>'รับ-จ่ายหมวดใหญ่'!J10</f>
        <v>35340</v>
      </c>
      <c r="C46" s="262" t="s">
        <v>234</v>
      </c>
      <c r="D46" s="303">
        <v>120</v>
      </c>
      <c r="E46" s="8">
        <f>ใบผ่าน!E46</f>
        <v>17670</v>
      </c>
      <c r="G46" s="391"/>
    </row>
    <row r="47" spans="1:7" ht="23.25">
      <c r="A47" s="8">
        <f>'รับ-จ่ายหมวดใหญ่'!I11</f>
        <v>1408280</v>
      </c>
      <c r="B47" s="8">
        <f>'รับ-จ่ายหมวดใหญ่'!J11</f>
        <v>209171</v>
      </c>
      <c r="C47" s="262" t="s">
        <v>235</v>
      </c>
      <c r="D47" s="303">
        <v>130</v>
      </c>
      <c r="E47" s="8">
        <f>ใบผ่าน!E47</f>
        <v>106570</v>
      </c>
      <c r="G47" s="391"/>
    </row>
    <row r="48" spans="1:7" ht="23.25">
      <c r="A48" s="8">
        <f>'รับ-จ่ายหมวดใหญ่'!I12+'รับ-จ่ายหมวดใหญ่'!I13</f>
        <v>1881380</v>
      </c>
      <c r="B48" s="8">
        <f>'รับ-จ่ายหมวดใหญ่'!J12+'รับ-จ่ายหมวดใหญ่'!J13</f>
        <v>148589</v>
      </c>
      <c r="C48" s="262" t="s">
        <v>236</v>
      </c>
      <c r="D48" s="303">
        <v>200</v>
      </c>
      <c r="E48" s="8">
        <f>ใบผ่าน!E48</f>
        <v>86341</v>
      </c>
      <c r="G48" s="391"/>
    </row>
    <row r="49" spans="1:5" ht="23.25">
      <c r="A49" s="8">
        <f>'รับ-จ่ายหมวดใหญ่'!I14+'รับ-จ่ายหมวดใหญ่'!I15</f>
        <v>2355000</v>
      </c>
      <c r="B49" s="8">
        <f>'รับ-จ่ายหมวดใหญ่'!J14+'รับ-จ่ายหมวดใหญ่'!J15</f>
        <v>274687.77</v>
      </c>
      <c r="C49" s="262" t="s">
        <v>237</v>
      </c>
      <c r="D49" s="303">
        <v>250</v>
      </c>
      <c r="E49" s="8">
        <f>ใบผ่าน!E49+ใบผ่าน!E190+ใบผ่าน!E226</f>
        <v>100028.9</v>
      </c>
    </row>
    <row r="50" spans="1:7" ht="23.25">
      <c r="A50" s="8">
        <f>'รับ-จ่ายหมวดใหญ่'!I16+'รับ-จ่ายหมวดใหญ่'!I17</f>
        <v>877340</v>
      </c>
      <c r="B50" s="14">
        <f>'รับ-จ่ายหมวดใหญ่'!J16+'รับ-จ่ายหมวดใหญ่'!J17</f>
        <v>70414.48000000001</v>
      </c>
      <c r="C50" s="262" t="s">
        <v>238</v>
      </c>
      <c r="D50" s="303">
        <v>270</v>
      </c>
      <c r="E50" s="14">
        <f>ใบผ่าน!E50</f>
        <v>51344.99</v>
      </c>
      <c r="G50" s="391"/>
    </row>
    <row r="51" spans="1:7" ht="23.25">
      <c r="A51" s="212">
        <f>'รับ-จ่ายหมวดใหญ่'!I18</f>
        <v>423500</v>
      </c>
      <c r="B51" s="8">
        <f>'รับ-จ่ายหมวดใหญ่'!J18</f>
        <v>63594.56999999999</v>
      </c>
      <c r="C51" s="262" t="s">
        <v>239</v>
      </c>
      <c r="D51" s="303">
        <v>300</v>
      </c>
      <c r="E51" s="8">
        <f>ใบผ่าน!E51</f>
        <v>32513.42</v>
      </c>
      <c r="G51" s="391"/>
    </row>
    <row r="52" spans="1:7" ht="23.25">
      <c r="A52" s="8">
        <f>'รับ-จ่ายหมวดใหญ่'!I19+'รับ-จ่ายหมวดใหญ่'!I20</f>
        <v>1363500</v>
      </c>
      <c r="B52" s="14">
        <f>'รับ-จ่ายหมวดใหญ่'!J19+'รับ-จ่ายหมวดใหญ่'!J20</f>
        <v>0</v>
      </c>
      <c r="C52" s="262" t="s">
        <v>224</v>
      </c>
      <c r="D52" s="303">
        <v>400</v>
      </c>
      <c r="E52" s="14">
        <v>0</v>
      </c>
      <c r="G52" s="391"/>
    </row>
    <row r="53" spans="1:7" ht="23.25">
      <c r="A53" s="8">
        <f>'รับ-จ่ายหมวดใหญ่'!I21</f>
        <v>0</v>
      </c>
      <c r="B53" s="14">
        <f>'รับ-จ่ายหมวดใหญ่'!J21</f>
        <v>0</v>
      </c>
      <c r="C53" s="262" t="s">
        <v>240</v>
      </c>
      <c r="D53" s="303">
        <v>450</v>
      </c>
      <c r="E53" s="14">
        <v>0</v>
      </c>
      <c r="G53" s="391"/>
    </row>
    <row r="54" spans="1:7" ht="23.25">
      <c r="A54" s="8">
        <f>'รับ-จ่ายหมวดใหญ่'!I22</f>
        <v>1864909</v>
      </c>
      <c r="B54" s="14">
        <f>'รับ-จ่ายหมวดใหญ่'!J22</f>
        <v>0</v>
      </c>
      <c r="C54" s="262" t="s">
        <v>241</v>
      </c>
      <c r="D54" s="303">
        <v>500</v>
      </c>
      <c r="E54" s="14">
        <v>0</v>
      </c>
      <c r="G54" s="391"/>
    </row>
    <row r="55" spans="1:7" ht="23.25">
      <c r="A55" s="8">
        <f>'รับ-จ่ายหมวดใหญ่'!I23</f>
        <v>25000</v>
      </c>
      <c r="B55" s="14">
        <f>'รับ-จ่ายหมวดใหญ่'!J23</f>
        <v>0</v>
      </c>
      <c r="C55" s="262" t="s">
        <v>242</v>
      </c>
      <c r="D55" s="303">
        <v>550</v>
      </c>
      <c r="E55" s="14">
        <v>0</v>
      </c>
      <c r="G55" s="391"/>
    </row>
    <row r="56" spans="1:7" ht="24" thickBot="1">
      <c r="A56" s="187">
        <f>SUM(A44:A55)</f>
        <v>14193144</v>
      </c>
      <c r="B56" s="187">
        <f>SUM(B44:B54)</f>
        <v>1167267.82</v>
      </c>
      <c r="D56" s="286"/>
      <c r="E56" s="187">
        <f>SUM(E44:E55)</f>
        <v>623251.31</v>
      </c>
      <c r="G56" s="391"/>
    </row>
    <row r="57" spans="1:7" ht="24" thickTop="1">
      <c r="A57" s="304"/>
      <c r="B57" s="14">
        <f>'หมายเหตุ 2,3'!I12</f>
        <v>36763.7</v>
      </c>
      <c r="C57" s="262" t="s">
        <v>243</v>
      </c>
      <c r="D57" s="303">
        <v>900</v>
      </c>
      <c r="E57" s="14">
        <f>'หมายเหตุ 2,3'!H12</f>
        <v>2623.2</v>
      </c>
      <c r="F57" s="393" t="s">
        <v>367</v>
      </c>
      <c r="G57" s="392"/>
    </row>
    <row r="58" spans="1:7" ht="23.25">
      <c r="A58" s="305"/>
      <c r="B58" s="14">
        <f>E58+F58</f>
        <v>57740</v>
      </c>
      <c r="C58" s="262" t="s">
        <v>226</v>
      </c>
      <c r="D58" s="285" t="s">
        <v>227</v>
      </c>
      <c r="E58" s="14">
        <v>0</v>
      </c>
      <c r="F58" s="366">
        <f>'[1]รายงานรับ-จ่ายเงินสด'!E57</f>
        <v>57740</v>
      </c>
      <c r="G58" s="363"/>
    </row>
    <row r="59" spans="1:7" ht="23.25">
      <c r="A59" s="305"/>
      <c r="B59" s="14">
        <f>F59+E59</f>
        <v>58495</v>
      </c>
      <c r="C59" s="262" t="s">
        <v>0</v>
      </c>
      <c r="D59" s="285" t="s">
        <v>121</v>
      </c>
      <c r="E59" s="14">
        <v>0</v>
      </c>
      <c r="F59" s="366">
        <f>'[1]รายงานรับ-จ่ายเงินสด'!E58</f>
        <v>58495</v>
      </c>
      <c r="G59" s="363"/>
    </row>
    <row r="60" spans="1:7" ht="23.25">
      <c r="A60" s="305"/>
      <c r="B60" s="14">
        <f>F60+E60</f>
        <v>123.22</v>
      </c>
      <c r="C60" s="262" t="s">
        <v>482</v>
      </c>
      <c r="D60" s="285" t="s">
        <v>144</v>
      </c>
      <c r="E60" s="14">
        <f>ใบผ่าน!E52</f>
        <v>123.22</v>
      </c>
      <c r="F60" s="363">
        <v>0</v>
      </c>
      <c r="G60" s="363"/>
    </row>
    <row r="61" spans="1:7" ht="23.25">
      <c r="A61" s="305"/>
      <c r="B61" s="14">
        <f>F61+E61</f>
        <v>265000</v>
      </c>
      <c r="C61" s="262" t="s">
        <v>480</v>
      </c>
      <c r="D61" s="285" t="s">
        <v>463</v>
      </c>
      <c r="E61" s="14">
        <v>265000</v>
      </c>
      <c r="F61" s="363">
        <v>0</v>
      </c>
      <c r="G61" s="363"/>
    </row>
    <row r="62" spans="1:7" ht="23.25">
      <c r="A62" s="305"/>
      <c r="B62" s="113"/>
      <c r="C62" s="313"/>
      <c r="D62" s="289"/>
      <c r="E62" s="113"/>
      <c r="G62" s="363"/>
    </row>
    <row r="63" spans="1:7" ht="23.25">
      <c r="A63" s="305"/>
      <c r="B63" s="107"/>
      <c r="C63" s="284"/>
      <c r="D63" s="306"/>
      <c r="E63" s="14"/>
      <c r="G63" s="363"/>
    </row>
    <row r="64" spans="1:7" ht="23.25">
      <c r="A64" s="305"/>
      <c r="B64" s="14"/>
      <c r="C64" s="284"/>
      <c r="D64" s="306"/>
      <c r="E64" s="14"/>
      <c r="G64" s="363"/>
    </row>
    <row r="65" spans="1:7" ht="20.25" customHeight="1">
      <c r="A65" s="305"/>
      <c r="B65" s="226"/>
      <c r="C65" s="284"/>
      <c r="D65" s="306"/>
      <c r="E65" s="14"/>
      <c r="G65" s="391"/>
    </row>
    <row r="66" spans="1:7" ht="23.25">
      <c r="A66" s="305"/>
      <c r="B66" s="293">
        <f>SUM(B57:B65)</f>
        <v>418121.92000000004</v>
      </c>
      <c r="D66" s="307"/>
      <c r="E66" s="293">
        <f>SUM(E57:E65)</f>
        <v>267746.42</v>
      </c>
      <c r="G66" s="391"/>
    </row>
    <row r="67" spans="1:7" ht="23.25">
      <c r="A67" s="305"/>
      <c r="B67" s="308">
        <f>B56+B66</f>
        <v>1585389.7400000002</v>
      </c>
      <c r="C67" s="295" t="s">
        <v>244</v>
      </c>
      <c r="E67" s="308">
        <f>E56+E66</f>
        <v>890997.73</v>
      </c>
      <c r="G67" s="391"/>
    </row>
    <row r="68" spans="1:7" ht="21.75" customHeight="1">
      <c r="A68" s="305"/>
      <c r="B68" s="7"/>
      <c r="C68" s="309" t="s">
        <v>245</v>
      </c>
      <c r="E68" s="7"/>
      <c r="G68" s="391"/>
    </row>
    <row r="69" spans="1:5" ht="23.25">
      <c r="A69" s="305"/>
      <c r="B69" s="367">
        <f>B30-B67</f>
        <v>1612933.9099999997</v>
      </c>
      <c r="C69" s="309" t="s">
        <v>246</v>
      </c>
      <c r="E69" s="367">
        <f>E30-E67</f>
        <v>1296122.81</v>
      </c>
    </row>
    <row r="70" spans="1:5" ht="21.75" customHeight="1">
      <c r="A70" s="305"/>
      <c r="B70" s="113"/>
      <c r="C70" s="309" t="s">
        <v>247</v>
      </c>
      <c r="E70" s="226"/>
    </row>
    <row r="71" spans="1:7" ht="24" thickBot="1">
      <c r="A71" s="305"/>
      <c r="B71" s="253">
        <f>B8+B30-B67</f>
        <v>4824794.039999999</v>
      </c>
      <c r="C71" s="295" t="s">
        <v>248</v>
      </c>
      <c r="E71" s="187">
        <f>E8+E30-E67</f>
        <v>4824794.040000001</v>
      </c>
      <c r="G71" s="220"/>
    </row>
    <row r="72" spans="1:5" ht="24" thickTop="1">
      <c r="A72" s="296"/>
      <c r="B72" s="310"/>
      <c r="E72" s="87"/>
    </row>
    <row r="73" spans="1:5" ht="23.25">
      <c r="A73" s="296"/>
      <c r="B73" s="310"/>
      <c r="C73" s="295"/>
      <c r="E73" s="87"/>
    </row>
    <row r="74" spans="1:5" ht="23.25">
      <c r="A74" s="296"/>
      <c r="B74" s="310"/>
      <c r="C74" s="295"/>
      <c r="E74" s="87"/>
    </row>
    <row r="75" spans="1:5" ht="23.25">
      <c r="A75" s="296"/>
      <c r="B75" s="310"/>
      <c r="C75" s="295"/>
      <c r="E75" s="87"/>
    </row>
    <row r="76" spans="1:5" ht="23.25">
      <c r="A76" s="296"/>
      <c r="B76" s="310"/>
      <c r="E76" s="87"/>
    </row>
    <row r="77" ht="23.25">
      <c r="C77" s="311"/>
    </row>
    <row r="78" ht="23.25">
      <c r="C78" s="312"/>
    </row>
  </sheetData>
  <mergeCells count="6">
    <mergeCell ref="A40:B40"/>
    <mergeCell ref="A5:B5"/>
    <mergeCell ref="D1:E1"/>
    <mergeCell ref="A3:E3"/>
    <mergeCell ref="A4:E4"/>
    <mergeCell ref="A39:E39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I36"/>
  <sheetViews>
    <sheetView tabSelected="1" view="pageBreakPreview" zoomScaleSheetLayoutView="100" workbookViewId="0" topLeftCell="A1">
      <selection activeCell="D26" sqref="D26:D33"/>
    </sheetView>
  </sheetViews>
  <sheetFormatPr defaultColWidth="9.140625" defaultRowHeight="12.75"/>
  <cols>
    <col min="1" max="1" width="60.140625" style="103" customWidth="1"/>
    <col min="2" max="2" width="11.421875" style="103" customWidth="1"/>
    <col min="3" max="4" width="18.7109375" style="103" customWidth="1"/>
    <col min="5" max="5" width="7.421875" style="103" customWidth="1"/>
    <col min="6" max="6" width="14.28125" style="242" customWidth="1"/>
    <col min="7" max="7" width="14.140625" style="360" customWidth="1"/>
    <col min="8" max="16384" width="9.140625" style="103" customWidth="1"/>
  </cols>
  <sheetData>
    <row r="1" spans="1:9" ht="22.5" customHeight="1">
      <c r="A1" s="453" t="s">
        <v>1</v>
      </c>
      <c r="B1" s="453"/>
      <c r="C1" s="453"/>
      <c r="D1" s="453"/>
      <c r="E1" s="101"/>
      <c r="F1" s="399"/>
      <c r="G1" s="102"/>
      <c r="H1" s="101"/>
      <c r="I1" s="101"/>
    </row>
    <row r="2" spans="1:9" ht="22.5" customHeight="1">
      <c r="A2" s="453" t="s">
        <v>114</v>
      </c>
      <c r="B2" s="453"/>
      <c r="C2" s="453"/>
      <c r="D2" s="453"/>
      <c r="E2" s="101"/>
      <c r="F2" s="399"/>
      <c r="G2" s="102"/>
      <c r="H2" s="101"/>
      <c r="I2" s="101"/>
    </row>
    <row r="3" spans="1:9" ht="22.5" customHeight="1">
      <c r="A3" s="454" t="s">
        <v>485</v>
      </c>
      <c r="B3" s="454"/>
      <c r="C3" s="454"/>
      <c r="D3" s="454"/>
      <c r="E3" s="104"/>
      <c r="F3" s="241"/>
      <c r="G3" s="362"/>
      <c r="H3" s="104"/>
      <c r="I3" s="104"/>
    </row>
    <row r="4" spans="1:9" ht="11.25" customHeight="1">
      <c r="A4" s="104"/>
      <c r="B4" s="104"/>
      <c r="C4" s="104"/>
      <c r="D4" s="104"/>
      <c r="E4" s="104"/>
      <c r="F4" s="241"/>
      <c r="G4" s="362"/>
      <c r="H4" s="104"/>
      <c r="I4" s="104"/>
    </row>
    <row r="5" spans="1:9" ht="24" customHeight="1">
      <c r="A5" s="105" t="str">
        <f>'[1]งบทดลอง'!A5</f>
        <v>ชื่อบัญชี</v>
      </c>
      <c r="B5" s="105" t="str">
        <f>'[1]งบทดลอง'!B5</f>
        <v>รหัสบัญชี</v>
      </c>
      <c r="C5" s="105" t="str">
        <f>'[1]งบทดลอง'!C5</f>
        <v>     เดบิท</v>
      </c>
      <c r="D5" s="105" t="str">
        <f>'[1]งบทดลอง'!D5</f>
        <v>เครดิต</v>
      </c>
      <c r="E5" s="394"/>
      <c r="F5" s="241"/>
      <c r="G5" s="362"/>
      <c r="H5" s="104"/>
      <c r="I5" s="104"/>
    </row>
    <row r="6" spans="1:9" ht="21.75" customHeight="1">
      <c r="A6" s="245" t="str">
        <f>'[1]งบทดลอง'!A6</f>
        <v>เงินสด</v>
      </c>
      <c r="B6" s="106" t="str">
        <f>'[1]งบทดลอง'!B6</f>
        <v>101</v>
      </c>
      <c r="C6" s="9">
        <f>ใบผ่าน!E9</f>
        <v>14278</v>
      </c>
      <c r="D6" s="244"/>
      <c r="E6" s="394"/>
      <c r="F6" s="241"/>
      <c r="G6" s="361"/>
      <c r="H6" s="104"/>
      <c r="I6" s="104"/>
    </row>
    <row r="7" spans="1:7" ht="21.75" customHeight="1">
      <c r="A7" s="109" t="str">
        <f>'[1]งบทดลอง'!A7</f>
        <v>เงินฝากธนาคาร-ออมทรัพย์      เลขที่  257-2-19990-0</v>
      </c>
      <c r="B7" s="106" t="str">
        <f>'[1]งบทดลอง'!B7</f>
        <v>022</v>
      </c>
      <c r="C7" s="8">
        <f>F7+ใบผ่าน!E11+ใบผ่าน!E117-ใบผ่าน!F156</f>
        <v>2449886.9</v>
      </c>
      <c r="D7" s="109"/>
      <c r="E7" s="395"/>
      <c r="F7" s="242">
        <f>'[1]งบทดลอง'!C7</f>
        <v>1160115.51</v>
      </c>
      <c r="G7" s="358"/>
    </row>
    <row r="8" spans="1:7" ht="21.75" customHeight="1">
      <c r="A8" s="109" t="str">
        <f>'[1]งบทดลอง'!A8</f>
        <v>เงินฝากธนาคาร-ออมทรัพย์      เลขที่  257-2-26768-4</v>
      </c>
      <c r="B8" s="106" t="str">
        <f>'[1]งบทดลอง'!B8</f>
        <v>022</v>
      </c>
      <c r="C8" s="8">
        <f>F8</f>
        <v>266344.6</v>
      </c>
      <c r="D8" s="109"/>
      <c r="E8" s="395"/>
      <c r="F8" s="242">
        <f>'[1]งบทดลอง'!C8</f>
        <v>266344.6</v>
      </c>
      <c r="G8" s="358"/>
    </row>
    <row r="9" spans="1:7" ht="21.75" customHeight="1">
      <c r="A9" s="109" t="str">
        <f>'[1]งบทดลอง'!A9</f>
        <v>เงินฝากธนาคาร-ประจำ 3 เดือน    เลขที่  257-4-06621-2</v>
      </c>
      <c r="B9" s="106" t="str">
        <f>'[1]งบทดลอง'!B9</f>
        <v>023</v>
      </c>
      <c r="C9" s="8">
        <f>F9+ใบผ่าน!E12</f>
        <v>366281.04</v>
      </c>
      <c r="D9" s="109"/>
      <c r="E9" s="395"/>
      <c r="F9" s="242">
        <f>'[1]งบทดลอง'!C9</f>
        <v>365367.62</v>
      </c>
      <c r="G9" s="358"/>
    </row>
    <row r="10" spans="1:7" ht="21.75" customHeight="1">
      <c r="A10" s="109" t="str">
        <f>'[1]งบทดลอง'!A10</f>
        <v>เงินฝากธนาคาร-ประจำ 12 เดือน  เลขที่  09-6603-34-001365-8</v>
      </c>
      <c r="B10" s="106" t="str">
        <f>'[1]งบทดลอง'!B10</f>
        <v>023</v>
      </c>
      <c r="C10" s="8">
        <f>F10</f>
        <v>1728003.5</v>
      </c>
      <c r="D10" s="109"/>
      <c r="E10" s="395"/>
      <c r="F10" s="242">
        <f>'[1]งบทดลอง'!C10</f>
        <v>1728003.5</v>
      </c>
      <c r="G10" s="358"/>
    </row>
    <row r="11" spans="1:5" ht="21.75" customHeight="1">
      <c r="A11" s="109" t="str">
        <f>'[1]งบทดลอง'!A12</f>
        <v>ลูกหนี้ - เงินขาดบัญชี</v>
      </c>
      <c r="B11" s="106" t="str">
        <f>'[1]งบทดลอง'!B12</f>
        <v>706</v>
      </c>
      <c r="C11" s="8">
        <f>'[1]งบทดลอง'!C12</f>
        <v>169725.01</v>
      </c>
      <c r="D11" s="109"/>
      <c r="E11" s="395"/>
    </row>
    <row r="12" spans="1:5" ht="21.75" customHeight="1">
      <c r="A12" s="109" t="str">
        <f>'[1]งบทดลอง'!A13</f>
        <v>รายได้ค้างรับ</v>
      </c>
      <c r="B12" s="106" t="str">
        <f>'[1]งบทดลอง'!B13</f>
        <v>-</v>
      </c>
      <c r="C12" s="8">
        <f>'[1]งบทดลอง'!C13</f>
        <v>118424</v>
      </c>
      <c r="D12" s="111"/>
      <c r="E12" s="396"/>
    </row>
    <row r="13" spans="1:5" ht="21.75" customHeight="1">
      <c r="A13" s="109" t="s">
        <v>61</v>
      </c>
      <c r="B13" s="106" t="s">
        <v>122</v>
      </c>
      <c r="C13" s="8">
        <f>'รายงานรับ-จ่ายเงินสด'!B44</f>
        <v>77000</v>
      </c>
      <c r="D13" s="111"/>
      <c r="E13" s="396"/>
    </row>
    <row r="14" spans="1:5" ht="21.75" customHeight="1">
      <c r="A14" s="109" t="str">
        <f>'[1]งบทดลอง'!A14</f>
        <v>เงินเดือน</v>
      </c>
      <c r="B14" s="106" t="str">
        <f>'[1]งบทดลอง'!B14</f>
        <v>100</v>
      </c>
      <c r="C14" s="8">
        <f>'รายงานรับ-จ่ายเงินสด'!B45</f>
        <v>288471</v>
      </c>
      <c r="D14" s="111"/>
      <c r="E14" s="396"/>
    </row>
    <row r="15" spans="1:5" ht="21.75" customHeight="1">
      <c r="A15" s="109" t="str">
        <f>'[1]งบทดลอง'!A15</f>
        <v>ค่าจ้างประจำ</v>
      </c>
      <c r="B15" s="106" t="str">
        <f>'[1]งบทดลอง'!B15</f>
        <v>120</v>
      </c>
      <c r="C15" s="8">
        <f>'รายงานรับ-จ่ายเงินสด'!B46</f>
        <v>35340</v>
      </c>
      <c r="D15" s="111"/>
      <c r="E15" s="396"/>
    </row>
    <row r="16" spans="1:5" ht="21.75" customHeight="1">
      <c r="A16" s="109" t="str">
        <f>'[1]งบทดลอง'!A16</f>
        <v>ค่าจ้างชั่วคราว</v>
      </c>
      <c r="B16" s="106" t="str">
        <f>'[1]งบทดลอง'!B16</f>
        <v>130</v>
      </c>
      <c r="C16" s="8">
        <f>'รายงานรับ-จ่ายเงินสด'!B47</f>
        <v>209171</v>
      </c>
      <c r="D16" s="111"/>
      <c r="E16" s="396"/>
    </row>
    <row r="17" spans="1:5" ht="21.75" customHeight="1">
      <c r="A17" s="109" t="str">
        <f>'[1]งบทดลอง'!A17</f>
        <v>ค่าตอบแทน</v>
      </c>
      <c r="B17" s="106" t="str">
        <f>'[1]งบทดลอง'!B17</f>
        <v>200</v>
      </c>
      <c r="C17" s="8">
        <f>'รายงานรับ-จ่ายเงินสด'!B48</f>
        <v>148589</v>
      </c>
      <c r="D17" s="111"/>
      <c r="E17" s="396"/>
    </row>
    <row r="18" spans="1:5" ht="21.75" customHeight="1">
      <c r="A18" s="109" t="str">
        <f>'[1]งบทดลอง'!A18</f>
        <v>ค่าใช้สอย</v>
      </c>
      <c r="B18" s="106" t="str">
        <f>'[1]งบทดลอง'!B18</f>
        <v>250</v>
      </c>
      <c r="C18" s="8">
        <f>'รายงานรับ-จ่ายเงินสด'!B49</f>
        <v>274687.77</v>
      </c>
      <c r="D18" s="111"/>
      <c r="E18" s="396"/>
    </row>
    <row r="19" spans="1:5" ht="21.75" customHeight="1">
      <c r="A19" s="109" t="str">
        <f>'[1]งบทดลอง'!A19</f>
        <v>ค่าวัสดุ</v>
      </c>
      <c r="B19" s="106" t="str">
        <f>'[1]งบทดลอง'!B19</f>
        <v>270</v>
      </c>
      <c r="C19" s="8">
        <f>'รายงานรับ-จ่ายเงินสด'!B50</f>
        <v>70414.48000000001</v>
      </c>
      <c r="D19" s="111"/>
      <c r="E19" s="396"/>
    </row>
    <row r="20" spans="1:5" ht="21.75" customHeight="1">
      <c r="A20" s="109" t="str">
        <f>'[1]งบทดลอง'!A20</f>
        <v>ค่าสาธารณูปโภค</v>
      </c>
      <c r="B20" s="106" t="str">
        <f>'[1]งบทดลอง'!B20</f>
        <v>300</v>
      </c>
      <c r="C20" s="8">
        <f>'รายงานรับ-จ่ายเงินสด'!B51</f>
        <v>63594.56999999999</v>
      </c>
      <c r="D20" s="111"/>
      <c r="E20" s="396"/>
    </row>
    <row r="21" spans="1:6" ht="21.75" customHeight="1">
      <c r="A21" s="109" t="s">
        <v>484</v>
      </c>
      <c r="B21" s="106" t="s">
        <v>463</v>
      </c>
      <c r="C21" s="8">
        <f>F21</f>
        <v>265000</v>
      </c>
      <c r="D21" s="111"/>
      <c r="E21" s="396"/>
      <c r="F21" s="242">
        <v>265000</v>
      </c>
    </row>
    <row r="22" spans="1:7" ht="21.75" customHeight="1">
      <c r="A22" s="109" t="str">
        <f>'[1]งบทดลอง'!A21</f>
        <v>เงินสะสม</v>
      </c>
      <c r="B22" s="106" t="str">
        <f>'[1]งบทดลอง'!B21</f>
        <v>700</v>
      </c>
      <c r="C22" s="9"/>
      <c r="D22" s="112">
        <f>'[1]งบทดลอง'!D21</f>
        <v>459536.9</v>
      </c>
      <c r="E22" s="397"/>
      <c r="F22" s="242" t="s">
        <v>341</v>
      </c>
      <c r="G22" s="264"/>
    </row>
    <row r="23" spans="1:5" ht="21.75" customHeight="1">
      <c r="A23" s="109" t="str">
        <f>'[1]งบทดลอง'!A22</f>
        <v>เงินทุนสำรองเงินสะสม</v>
      </c>
      <c r="B23" s="106" t="str">
        <f>'[1]งบทดลอง'!B22</f>
        <v>-</v>
      </c>
      <c r="C23" s="9"/>
      <c r="D23" s="112">
        <f>'[1]งบทดลอง'!D22</f>
        <v>1687833.07</v>
      </c>
      <c r="E23" s="397"/>
    </row>
    <row r="24" spans="1:6" ht="21.75" customHeight="1">
      <c r="A24" s="109" t="str">
        <f>'[1]งบทดลอง'!A23</f>
        <v>รายรับ  (หมายเหตุ 1)</v>
      </c>
      <c r="B24" s="106" t="str">
        <f>'[1]งบทดลอง'!B23</f>
        <v>821</v>
      </c>
      <c r="C24" s="9"/>
      <c r="D24" s="112">
        <f>F24+ใบผ่าน!F18</f>
        <v>3122944.27</v>
      </c>
      <c r="E24" s="397"/>
      <c r="F24" s="242">
        <f>'[1]งบทดลอง'!$D$23</f>
        <v>982308.43</v>
      </c>
    </row>
    <row r="25" spans="1:5" ht="21.75" customHeight="1">
      <c r="A25" s="109" t="str">
        <f>'[1]งบทดลอง'!A24</f>
        <v>เงินรับฝาก - ภาษีหัก ณ ที่จ่าย</v>
      </c>
      <c r="B25" s="106" t="str">
        <f>'[1]งบทดลอง'!B24</f>
        <v>902</v>
      </c>
      <c r="C25" s="8"/>
      <c r="D25" s="14">
        <f>ใบผ่าน!F59</f>
        <v>536.88</v>
      </c>
      <c r="E25" s="398"/>
    </row>
    <row r="26" spans="1:7" ht="21.75" customHeight="1">
      <c r="A26" s="109" t="str">
        <f>'[1]งบทดลอง'!A25</f>
        <v>เงินรับฝาก - เงินประกันสัญญา</v>
      </c>
      <c r="B26" s="106" t="str">
        <f>'[1]งบทดลอง'!B25</f>
        <v>903</v>
      </c>
      <c r="C26" s="9"/>
      <c r="D26" s="14">
        <f>งบทดลอง!F26+ใบผ่าน!F19</f>
        <v>571636</v>
      </c>
      <c r="E26" s="398"/>
      <c r="F26" s="242">
        <f>'[1]งบทดลอง'!D25</f>
        <v>565641</v>
      </c>
      <c r="G26" s="363"/>
    </row>
    <row r="27" spans="1:7" ht="21.75" customHeight="1">
      <c r="A27" s="109" t="str">
        <f>'[1]งบทดลอง'!A26</f>
        <v>เงินรับฝาก - ค่าใช้จ่ายภาษีบำรุงท้องที่  5 %</v>
      </c>
      <c r="B27" s="106" t="str">
        <f>'[1]งบทดลอง'!B26</f>
        <v>906</v>
      </c>
      <c r="C27" s="9"/>
      <c r="D27" s="14">
        <f>F27+ใบผ่าน!F20-ใบผ่าน!E54</f>
        <v>2054.15</v>
      </c>
      <c r="E27" s="398"/>
      <c r="F27" s="242">
        <f>'[1]งบทดลอง'!D26</f>
        <v>3719.3</v>
      </c>
      <c r="G27" s="363"/>
    </row>
    <row r="28" spans="1:7" ht="21.75" customHeight="1">
      <c r="A28" s="109" t="str">
        <f>'[1]งบทดลอง'!A27</f>
        <v>เงินรับฝาก - ส่วนลดภาษีบำรุงท้องที่  6 %</v>
      </c>
      <c r="B28" s="106" t="str">
        <f>'[1]งบทดลอง'!B27</f>
        <v>907</v>
      </c>
      <c r="C28" s="9"/>
      <c r="D28" s="14">
        <f>F28+ใบผ่าน!F21</f>
        <v>17186.49</v>
      </c>
      <c r="E28" s="398"/>
      <c r="F28" s="242">
        <f>'[1]งบทดลอง'!D27</f>
        <v>17104.77</v>
      </c>
      <c r="G28" s="363"/>
    </row>
    <row r="29" spans="1:7" ht="21.75" customHeight="1">
      <c r="A29" s="109" t="str">
        <f>'[1]งบทดลอง'!A28</f>
        <v>เงินรับฝาก - เงินรางวัล  25 %</v>
      </c>
      <c r="B29" s="106" t="str">
        <f>'[1]งบทดลอง'!B28</f>
        <v>900</v>
      </c>
      <c r="C29" s="8"/>
      <c r="D29" s="14">
        <f>'[1]งบทดลอง'!D28</f>
        <v>2550</v>
      </c>
      <c r="E29" s="398"/>
      <c r="F29" s="242">
        <f>'[1]งบทดลอง'!D28</f>
        <v>2550</v>
      </c>
      <c r="G29" s="363"/>
    </row>
    <row r="30" spans="1:7" ht="21.75" customHeight="1">
      <c r="A30" s="109" t="str">
        <f>'[1]งบทดลอง'!A29</f>
        <v>เงินรับฝาก - เงินสมทบค่ากระแสไฟฟ้าสถานีสูบน้ำเกาะยาว</v>
      </c>
      <c r="B30" s="106" t="str">
        <f>'[1]งบทดลอง'!B29</f>
        <v>900</v>
      </c>
      <c r="C30" s="8"/>
      <c r="D30" s="14">
        <f>'[1]งบทดลอง'!D29</f>
        <v>2802</v>
      </c>
      <c r="E30" s="398"/>
      <c r="F30" s="242">
        <f>'[1]งบทดลอง'!D29</f>
        <v>2802</v>
      </c>
      <c r="G30" s="364"/>
    </row>
    <row r="31" spans="1:7" ht="21.75" customHeight="1">
      <c r="A31" s="109" t="str">
        <f>'[1]งบทดลอง'!A30</f>
        <v>เงินทุนโครงการเศรษฐกิจชุมชน</v>
      </c>
      <c r="B31" s="106" t="str">
        <f>'[1]งบทดลอง'!B30</f>
        <v>-</v>
      </c>
      <c r="C31" s="8"/>
      <c r="D31" s="14">
        <f>F31+ใบผ่าน!F23</f>
        <v>276407.60000000003</v>
      </c>
      <c r="E31" s="221"/>
      <c r="F31" s="242">
        <f>'[1]งบทดลอง'!D30</f>
        <v>266344.60000000003</v>
      </c>
      <c r="G31" s="264"/>
    </row>
    <row r="32" spans="1:7" ht="21.75" customHeight="1">
      <c r="A32" s="109" t="str">
        <f>'[1]งบทดลอง'!A31</f>
        <v>รายจ่ายค้างจ่าย </v>
      </c>
      <c r="B32" s="106" t="str">
        <f>'[1]งบทดลอง'!B31</f>
        <v>600</v>
      </c>
      <c r="C32" s="9"/>
      <c r="D32" s="14">
        <f>F32-ใบผ่าน!E52</f>
        <v>10197.92</v>
      </c>
      <c r="E32" s="221"/>
      <c r="F32" s="242">
        <f>'[1]งบทดลอง'!D31</f>
        <v>10321.14</v>
      </c>
      <c r="G32" s="264"/>
    </row>
    <row r="33" spans="1:7" ht="21.75" customHeight="1">
      <c r="A33" s="368" t="str">
        <f>'[1]งบทดลอง'!A32</f>
        <v>รายจ่ายรอจ่าย</v>
      </c>
      <c r="B33" s="369" t="str">
        <f>'[1]งบทดลอง'!B32</f>
        <v>-</v>
      </c>
      <c r="C33" s="370"/>
      <c r="D33" s="113">
        <f>'[1]งบทดลอง'!D32</f>
        <v>391525.59</v>
      </c>
      <c r="E33" s="221"/>
      <c r="F33" s="242">
        <f>'[1]งบทดลอง'!D32</f>
        <v>391525.59</v>
      </c>
      <c r="G33" s="264"/>
    </row>
    <row r="34" spans="1:7" ht="23.25" customHeight="1" thickBot="1">
      <c r="A34" s="108"/>
      <c r="B34" s="114"/>
      <c r="C34" s="115">
        <f>SUM(C6:C33)</f>
        <v>6545210.870000001</v>
      </c>
      <c r="D34" s="117">
        <f>SUM(D22:D33)</f>
        <v>6545210.87</v>
      </c>
      <c r="E34" s="310"/>
      <c r="G34" s="364"/>
    </row>
    <row r="35" ht="24" thickTop="1"/>
    <row r="36" ht="23.25">
      <c r="C36" s="110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81" ht="22.5" customHeight="1"/>
    <row r="82" ht="22.5" customHeight="1"/>
    <row r="85" ht="21" customHeight="1"/>
    <row r="122" ht="22.5" customHeight="1"/>
    <row r="123" ht="21" customHeight="1"/>
  </sheetData>
  <mergeCells count="3">
    <mergeCell ref="A1:D1"/>
    <mergeCell ref="A2:D2"/>
    <mergeCell ref="A3:D3"/>
  </mergeCells>
  <printOptions/>
  <pageMargins left="1.141732283464567" right="0.35433070866141736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SVOA</cp:lastModifiedBy>
  <cp:lastPrinted>2009-12-18T02:40:32Z</cp:lastPrinted>
  <dcterms:created xsi:type="dcterms:W3CDTF">2006-10-25T03:19:55Z</dcterms:created>
  <dcterms:modified xsi:type="dcterms:W3CDTF">2010-06-19T09:22:18Z</dcterms:modified>
  <cp:category/>
  <cp:version/>
  <cp:contentType/>
  <cp:contentStatus/>
</cp:coreProperties>
</file>