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tabRatio="821" activeTab="0"/>
  </bookViews>
  <sheets>
    <sheet name="รายรับตามข้อบัญญัติ" sheetId="1" r:id="rId1"/>
    <sheet name="รายจ่ายตามข้อบัญญัติ" sheetId="2" r:id="rId2"/>
    <sheet name="รับ-จ่ายเงินอุดหนุนเฉพาะกิจ" sheetId="3" r:id="rId3"/>
    <sheet name="รายงานรับ-จ่ายเงินสด" sheetId="4" r:id="rId4"/>
    <sheet name="งบทดลอง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<sst xmlns="http://schemas.openxmlformats.org/spreadsheetml/2006/main" count="270" uniqueCount="178">
  <si>
    <t>องค์การบริหารส่วนตำบลควนธานี  อำเภอกันตัง  จังหวัดตรัง</t>
  </si>
  <si>
    <t>รายงานการรับ - จ่ายเงินอุดหนุนเฉพาะกิจ   ประจำปีงบประมาณ พ.ศ. 2554</t>
  </si>
  <si>
    <t>หมวด/ประเภท</t>
  </si>
  <si>
    <t>งบประมาณ</t>
  </si>
  <si>
    <t>จ่ายจริง</t>
  </si>
  <si>
    <t>จัดสรร (บาท)</t>
  </si>
  <si>
    <t>(บาท)</t>
  </si>
  <si>
    <t>คงเหลือ (บาท)</t>
  </si>
  <si>
    <t>1. เงินอุดหนุนเฉพาะกิจ-สนับสนุนเบี้ยยังชีพผู้สูงอายุโครงการหลักประกันรายได้</t>
  </si>
  <si>
    <t xml:space="preserve">    ผู้สูงอายุ งวดที่ 1-2 ประจำปีงบประมาณ พ.ศ.2554  (เดือนตุลาคม 2553-กรกฎาคม 2554)</t>
  </si>
  <si>
    <t xml:space="preserve">    - ประจำเดือนตุลาคม  2553</t>
  </si>
  <si>
    <t xml:space="preserve">    - ประจำเดือนพฤศจิกายน  2553</t>
  </si>
  <si>
    <t xml:space="preserve">    - ประจำเดือนธันวาคม  2553</t>
  </si>
  <si>
    <t xml:space="preserve">    - ประจำเดือนมกราคม  2554</t>
  </si>
  <si>
    <t xml:space="preserve">    - ประจำเดือนกุมภาพันธ์ 2554</t>
  </si>
  <si>
    <t xml:space="preserve">    - ประจำเดือนมีนาคม 2554</t>
  </si>
  <si>
    <t xml:space="preserve">    - ประจำเดือนเมษายน 2554</t>
  </si>
  <si>
    <t>2.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</si>
  <si>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1-2 ประจำปีงบประมาณ พ.ศ.2554  (เดือนตุลาคม 2553 - กรกฎาคม 2554)</t>
  </si>
  <si>
    <t>3.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</si>
  <si>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2 ประจำปีงบประมาณ พ.ศ.2553  (เดือนกันยายน 2553)</t>
  </si>
  <si>
    <t>4. เงินอุดหนุนทั่วไปภายใต้แผนปฏิบัติการไทยเข้มแข็ง 2555 (23,000 ล้านบาท)</t>
  </si>
  <si>
    <t xml:space="preserve">    4.1 โครงการจัดซื้ออุปกรณ์ เครื่องมือสำหรับงานป้องกันและบรรเทาสาธารณภัย</t>
  </si>
  <si>
    <t xml:space="preserve">           - ค่าจัดซื้อเลื่อยโซ่ยนต์</t>
  </si>
  <si>
    <t xml:space="preserve">           - ค่าอุปกรณ์ เครื่องมือ (เชือกใยยักษ์ เชือกมะลิลา และกระเป๋ายา)</t>
  </si>
  <si>
    <t xml:space="preserve">    4.2 โครงการรณรงค์และป้องกันไข้เลือดออก</t>
  </si>
  <si>
    <t xml:space="preserve">           - ค่าจัดซื้อน้ำมันเชื้อเพลิง</t>
  </si>
  <si>
    <t xml:space="preserve">           - ค่าจัดซื้อน้ำยาพ่นหมอกควันและสารเคมีกำจัดลูกน้ำยุงลาย</t>
  </si>
  <si>
    <t xml:space="preserve">           - ค่าจ้างทำป้ายไวนิลประชาสัมพันธ์</t>
  </si>
  <si>
    <t xml:space="preserve">           - ค่าจ้างฉีดพ่นหมอกควันภายในตำบล</t>
  </si>
  <si>
    <t>5. เงินอุดหนุนเฉพาะกิจ-โครงการพัฒนาศูนย์ครอบครัวในชุมชน ประจำปี 2554</t>
  </si>
  <si>
    <t>6. เงินบริจาคจากการเปิดตู้รับบริจาคศาลหลักเมืองตรัง ประจำปี 2554</t>
  </si>
  <si>
    <t>รวมทั้งสิ้น</t>
  </si>
  <si>
    <t>รายรับตามข้อบัญญัติงบประมาณรายจ่าย  ประจำปีงบประมาณ  พ.ศ. 2554</t>
  </si>
  <si>
    <t>รายจ่ายตามข้อบัญญัติงบประมาณรายจ่าย  ประจำปีงบประมาณ  พ.ศ. 2554</t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</si>
  <si>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</si>
  <si>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</si>
  <si>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</si>
  <si>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</si>
  <si>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</si>
  <si>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</si>
  <si>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</si>
  <si>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-</t>
  </si>
  <si>
    <t>ต่ำ</t>
  </si>
  <si>
    <t>รายจ่าย (บาท)</t>
  </si>
  <si>
    <t>ภาษีอากร</t>
  </si>
  <si>
    <t>0100</t>
  </si>
  <si>
    <t>รายจ่ายงบกลาง</t>
  </si>
  <si>
    <t>5000</t>
  </si>
  <si>
    <t>ค่าธรรมเนียม  ค่าปรับและใบอนุญาต</t>
  </si>
  <si>
    <t>0120</t>
  </si>
  <si>
    <t>รายจ่ายงบกลาง ***</t>
  </si>
  <si>
    <t>6000</t>
  </si>
  <si>
    <t>***</t>
  </si>
  <si>
    <t>รายได้จากทรัพย์สิน</t>
  </si>
  <si>
    <t>0200</t>
  </si>
  <si>
    <t>เงินเดือน</t>
  </si>
  <si>
    <t>5100</t>
  </si>
  <si>
    <t>รายได้จากสาธารณูปโภคและการพาณิชย์</t>
  </si>
  <si>
    <t>0250</t>
  </si>
  <si>
    <t>ค่าจ้างประจำ</t>
  </si>
  <si>
    <t>5120</t>
  </si>
  <si>
    <t>รายได้เบ็ดเตล็ด</t>
  </si>
  <si>
    <t>0300</t>
  </si>
  <si>
    <t>ค่าจ้างชั่วคราว</t>
  </si>
  <si>
    <t>5130</t>
  </si>
  <si>
    <t>รายได้จากทุน</t>
  </si>
  <si>
    <t>0350</t>
  </si>
  <si>
    <t>ค่าตอบแทน</t>
  </si>
  <si>
    <t>5200</t>
  </si>
  <si>
    <t>ภาษีจัดสรร</t>
  </si>
  <si>
    <t>1000</t>
  </si>
  <si>
    <t>ค่าตอบแทน ***</t>
  </si>
  <si>
    <t>6200</t>
  </si>
  <si>
    <t>เงินอุดหนุน</t>
  </si>
  <si>
    <t>2000</t>
  </si>
  <si>
    <t>ค่าใช้สอย</t>
  </si>
  <si>
    <t>5250</t>
  </si>
  <si>
    <t>ค่าใช้สอย ***</t>
  </si>
  <si>
    <t>6250</t>
  </si>
  <si>
    <t>ค่าวัสดุ</t>
  </si>
  <si>
    <t>5270</t>
  </si>
  <si>
    <t>ค่าวัสดุ ***</t>
  </si>
  <si>
    <t>6270</t>
  </si>
  <si>
    <t>ค่าสาธารณูปโภค</t>
  </si>
  <si>
    <t>5300</t>
  </si>
  <si>
    <t>เงินอุดหนุน ***</t>
  </si>
  <si>
    <t>5400</t>
  </si>
  <si>
    <t>ค่าครุภัณฑ์</t>
  </si>
  <si>
    <t>5450</t>
  </si>
  <si>
    <t>ค่าครุภัณฑ์ ***</t>
  </si>
  <si>
    <t>6450</t>
  </si>
  <si>
    <t>ค่าที่ดินและสิ่งก่อสร้าง ***</t>
  </si>
  <si>
    <t>6500</t>
  </si>
  <si>
    <t>รายจ่ายอื่น ***</t>
  </si>
  <si>
    <t>6550</t>
  </si>
  <si>
    <r>
      <t>หมายเหตุ</t>
    </r>
    <r>
      <rPr>
        <sz val="14"/>
        <rFont val="Angsana New"/>
        <family val="1"/>
      </rPr>
      <t xml:space="preserve">  ***  จ่ายจากเงินอุดหนุนทั่วไป</t>
    </r>
  </si>
  <si>
    <t xml:space="preserve">องค์การบริหารส่วนตำบลควนธานี  </t>
  </si>
  <si>
    <t>ปีงบประมาณ  2554</t>
  </si>
  <si>
    <t>อำเภอกันตัง  จังหวัดตรัง</t>
  </si>
  <si>
    <t>รายงาน รับ - จ่าย เงินสด</t>
  </si>
  <si>
    <t>ประจำเดือน เมษายน  2554</t>
  </si>
  <si>
    <t>จนถึงปัจจุบัน</t>
  </si>
  <si>
    <t>เดือนนี้</t>
  </si>
  <si>
    <t>เกิดขึ้นจริง</t>
  </si>
  <si>
    <t>รายการ</t>
  </si>
  <si>
    <t>บาท</t>
  </si>
  <si>
    <t>ยอดยกมา</t>
  </si>
  <si>
    <t>รายรับ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</si>
  <si>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</si>
  <si>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</si>
  <si>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</si>
  <si>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</si>
  <si>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</si>
  <si>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</si>
  <si>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</si>
  <si>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</si>
  <si>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</si>
  <si>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>900</t>
  </si>
  <si>
    <t xml:space="preserve">     เงินทุนโครงการเศรษฐกิจชุมชน</t>
  </si>
  <si>
    <t xml:space="preserve">     เงินยืมเงินงบประมาณ</t>
  </si>
  <si>
    <t>090</t>
  </si>
  <si>
    <t xml:space="preserve">     เงินยืมเงินสะสม</t>
  </si>
  <si>
    <t xml:space="preserve">     เงินอุดหนุนเฉพาะกิจ-เบี้ยยังชีพผู้สูงอายุโครงการหลักประกันรายได้</t>
  </si>
  <si>
    <t>3000</t>
  </si>
  <si>
    <t xml:space="preserve">     เงินอุดหนุนเฉพาะกิจ-สนับสนุนเบี้ยยังชีพคนพิการ/ทุพพภาพ</t>
  </si>
  <si>
    <t xml:space="preserve">     เงินอุดหนุนเฉพาะกิจ-เบี้ยยังชีพคนพิการ/ทุพพภาพ เดือน ก.ย.53</t>
  </si>
  <si>
    <t xml:space="preserve">     เงินอุดหนุนทั่วไป-ไทยเข้มแข็ง 2555 (23,000 ล้านบาท)</t>
  </si>
  <si>
    <t xml:space="preserve">     เงินอุดหนุนเฉพาะกิจ-โครงการศูนย์พัฒนาครอบครัวในชุมชน ปี 2554</t>
  </si>
  <si>
    <t xml:space="preserve">     เงินบริจาคจากการเปิดตู้รับบริจาคศาลหลักเมืองตรัง ประจำปี 2554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</si>
  <si>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</si>
  <si>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</si>
  <si>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</si>
  <si>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</si>
  <si>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</si>
  <si>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>000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</si>
  <si>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</si>
  <si>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</si>
  <si>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</si>
  <si>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</si>
  <si>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</si>
  <si>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</si>
  <si>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</si>
  <si>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</si>
  <si>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</si>
  <si>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</si>
  <si>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</si>
  <si>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ลูกหนี้เงินยืม - เงินงบประมาณ</t>
  </si>
  <si>
    <t xml:space="preserve">     เงินยืมเงินสะสม (เงินอุดหนุนเฉพาะกิจ-เบี้ยยังชีพผู้สูงอายุ ต.ค.-พ.ย.53)</t>
  </si>
  <si>
    <t xml:space="preserve">     เงินยืมเงินสะสม (เงินอุดหนุนเฉพาะกิจ-เบี้ยยังชีพผู้พิการ ต.ค.-พ.ย.53)</t>
  </si>
  <si>
    <t xml:space="preserve">     เงินยืมเงินสะสม (เงินอุดหนุนเฉพาะกิจ-เบี้ยยังชีพผู้พิการ เดือน ก.ย.53)</t>
  </si>
  <si>
    <t xml:space="preserve">     รายจ่ายค้างจ่าย</t>
  </si>
  <si>
    <t>600</t>
  </si>
  <si>
    <t>7000</t>
  </si>
  <si>
    <t xml:space="preserve">     รายจ่ายรอจ่าย</t>
  </si>
  <si>
    <t>รวมรายจ่าย</t>
  </si>
  <si>
    <t>สูงกว่า</t>
  </si>
  <si>
    <t>รายรับ                              รายจ่าย</t>
  </si>
  <si>
    <t>(ต่ำกว่า)</t>
  </si>
  <si>
    <t>ยอดยกไป</t>
  </si>
  <si>
    <t xml:space="preserve">งบทดลอง </t>
  </si>
  <si>
    <t>ณ วันที่  30  เมษายน  2554</t>
  </si>
  <si>
    <t>เงินฝากธนาคาร-ประจำ 12 เดือน    เลขที่  34352001365-1</t>
  </si>
  <si>
    <t>ลูกหนี้ - เงินยืมเงินงบประมาณ</t>
  </si>
  <si>
    <t>706</t>
  </si>
  <si>
    <t>100</t>
  </si>
  <si>
    <t>120</t>
  </si>
  <si>
    <t>270</t>
  </si>
  <si>
    <t>400</t>
  </si>
  <si>
    <t>450</t>
  </si>
  <si>
    <t>เงินอุดหนุนเฉพาะกิจ-สนับสนุนเบี้ยยังชีพคนพิการ/ทุพพภาพ</t>
  </si>
  <si>
    <t xml:space="preserve"> เงินอุดหนุนเฉพาะกิจ-เบี้ยยังชีพคนพิการ/ทุพพภาพ เดือน ก.ย.53</t>
  </si>
  <si>
    <t>เงินอุดหนุนทั่วไป-ไทยเข้มแข็ง 2555 (23,000 ล้านบาท)</t>
  </si>
  <si>
    <t>821</t>
  </si>
  <si>
    <t>เงินรับฝาก - เงินรางวัล 25%</t>
  </si>
  <si>
    <t>รายจ่ายรอจ่าย</t>
  </si>
  <si>
    <t>รายจ่ายค้างจ่าย</t>
  </si>
  <si>
    <r>
      <t>เงินอุดหนุนเฉพาะกิจ-</t>
    </r>
    <r>
      <rPr>
        <sz val="14"/>
        <rFont val="Angsana New"/>
        <family val="1"/>
      </rPr>
      <t>เบี้ยยังชีพผู้สูงอายุโครงการหลักประกันรายได้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</si>
</sst>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14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b/>
      <u val="single"/>
      <sz val="14"/>
      <name val="Angsana New"/>
      <family val="1"/>
    </font>
    <font>
      <sz val="8"/>
      <name val="Cordia New"/>
      <family val="0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7" fillId="0" borderId="3" xfId="15" applyFont="1" applyBorder="1" applyAlignment="1">
      <alignment/>
    </xf>
    <xf numFmtId="0" fontId="7" fillId="0" borderId="0" xfId="0" applyFont="1" applyAlignment="1">
      <alignment/>
    </xf>
    <xf numFmtId="43" fontId="7" fillId="0" borderId="7" xfId="15" applyFont="1" applyBorder="1" applyAlignment="1">
      <alignment/>
    </xf>
    <xf numFmtId="49" fontId="6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3" fontId="4" fillId="0" borderId="0" xfId="0" applyNumberFormat="1" applyFont="1" applyAlignment="1">
      <alignment/>
    </xf>
    <xf numFmtId="49" fontId="7" fillId="0" borderId="7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43" fontId="3" fillId="0" borderId="9" xfId="15" applyFont="1" applyFill="1" applyBorder="1" applyAlignment="1">
      <alignment/>
    </xf>
    <xf numFmtId="43" fontId="3" fillId="0" borderId="9" xfId="15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3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3" xfId="20" applyFont="1" applyBorder="1">
      <alignment/>
      <protection/>
    </xf>
    <xf numFmtId="49" fontId="4" fillId="0" borderId="3" xfId="20" applyNumberFormat="1" applyFont="1" applyBorder="1" applyAlignment="1">
      <alignment horizontal="center"/>
      <protection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 horizontal="right"/>
    </xf>
    <xf numFmtId="43" fontId="4" fillId="0" borderId="3" xfId="15" applyFont="1" applyBorder="1" applyAlignment="1">
      <alignment horizontal="center"/>
    </xf>
    <xf numFmtId="43" fontId="4" fillId="0" borderId="3" xfId="15" applyNumberFormat="1" applyFont="1" applyBorder="1" applyAlignment="1">
      <alignment horizontal="right"/>
    </xf>
    <xf numFmtId="0" fontId="4" fillId="0" borderId="7" xfId="20" applyFont="1" applyBorder="1">
      <alignment/>
      <protection/>
    </xf>
    <xf numFmtId="49" fontId="4" fillId="0" borderId="7" xfId="20" applyNumberFormat="1" applyFont="1" applyBorder="1" applyAlignment="1">
      <alignment horizontal="center"/>
      <protection/>
    </xf>
    <xf numFmtId="43" fontId="4" fillId="0" borderId="7" xfId="15" applyFont="1" applyBorder="1" applyAlignment="1">
      <alignment/>
    </xf>
    <xf numFmtId="43" fontId="4" fillId="0" borderId="7" xfId="15" applyFont="1" applyBorder="1" applyAlignment="1">
      <alignment horizontal="right"/>
    </xf>
    <xf numFmtId="43" fontId="4" fillId="0" borderId="7" xfId="15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43" fontId="4" fillId="0" borderId="7" xfId="15" applyNumberFormat="1" applyFont="1" applyBorder="1" applyAlignment="1">
      <alignment horizontal="right"/>
    </xf>
    <xf numFmtId="0" fontId="4" fillId="0" borderId="6" xfId="20" applyFont="1" applyBorder="1">
      <alignment/>
      <protection/>
    </xf>
    <xf numFmtId="49" fontId="4" fillId="0" borderId="6" xfId="20" applyNumberFormat="1" applyFont="1" applyBorder="1" applyAlignment="1">
      <alignment horizontal="center"/>
      <protection/>
    </xf>
    <xf numFmtId="43" fontId="3" fillId="0" borderId="9" xfId="20" applyNumberFormat="1" applyFont="1" applyBorder="1">
      <alignment/>
      <protection/>
    </xf>
    <xf numFmtId="43" fontId="3" fillId="0" borderId="9" xfId="20" applyNumberFormat="1" applyFont="1" applyBorder="1" applyAlignment="1">
      <alignment horizontal="center"/>
      <protection/>
    </xf>
    <xf numFmtId="43" fontId="6" fillId="0" borderId="0" xfId="20" applyNumberFormat="1" applyFont="1">
      <alignment/>
      <protection/>
    </xf>
    <xf numFmtId="43" fontId="4" fillId="0" borderId="7" xfId="20" applyNumberFormat="1" applyFont="1" applyBorder="1">
      <alignment/>
      <protection/>
    </xf>
    <xf numFmtId="43" fontId="4" fillId="0" borderId="6" xfId="15" applyFont="1" applyBorder="1" applyAlignment="1">
      <alignment/>
    </xf>
    <xf numFmtId="43" fontId="4" fillId="0" borderId="6" xfId="20" applyNumberFormat="1" applyFont="1" applyBorder="1">
      <alignment/>
      <protection/>
    </xf>
    <xf numFmtId="43" fontId="3" fillId="0" borderId="9" xfId="15" applyFont="1" applyBorder="1" applyAlignment="1">
      <alignment/>
    </xf>
    <xf numFmtId="0" fontId="9" fillId="0" borderId="0" xfId="0" applyFont="1" applyAlignment="1">
      <alignment/>
    </xf>
    <xf numFmtId="0" fontId="6" fillId="0" borderId="0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4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49" fontId="4" fillId="0" borderId="0" xfId="20" applyNumberFormat="1" applyFont="1" applyBorder="1" applyAlignment="1">
      <alignment horizontal="center"/>
      <protection/>
    </xf>
    <xf numFmtId="43" fontId="4" fillId="0" borderId="0" xfId="15" applyFont="1" applyBorder="1" applyAlignment="1">
      <alignment/>
    </xf>
    <xf numFmtId="43" fontId="4" fillId="0" borderId="0" xfId="15" applyFont="1" applyBorder="1" applyAlignment="1">
      <alignment horizontal="right"/>
    </xf>
    <xf numFmtId="43" fontId="4" fillId="0" borderId="0" xfId="15" applyFont="1" applyBorder="1" applyAlignment="1">
      <alignment horizontal="center"/>
    </xf>
    <xf numFmtId="43" fontId="4" fillId="0" borderId="0" xfId="15" applyNumberFormat="1" applyFont="1" applyBorder="1" applyAlignment="1">
      <alignment horizontal="right"/>
    </xf>
    <xf numFmtId="43" fontId="4" fillId="0" borderId="0" xfId="15" applyNumberFormat="1" applyFont="1" applyBorder="1" applyAlignment="1">
      <alignment/>
    </xf>
    <xf numFmtId="43" fontId="3" fillId="0" borderId="0" xfId="20" applyNumberFormat="1" applyFont="1" applyBorder="1">
      <alignment/>
      <protection/>
    </xf>
    <xf numFmtId="43" fontId="3" fillId="0" borderId="0" xfId="20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187" fontId="4" fillId="0" borderId="0" xfId="15" applyNumberFormat="1" applyFont="1" applyAlignment="1">
      <alignment/>
    </xf>
    <xf numFmtId="0" fontId="3" fillId="0" borderId="0" xfId="21" applyFont="1" applyAlignment="1">
      <alignment horizontal="right"/>
      <protection/>
    </xf>
    <xf numFmtId="43" fontId="11" fillId="0" borderId="0" xfId="15" applyFont="1" applyAlignment="1">
      <alignment/>
    </xf>
    <xf numFmtId="0" fontId="4" fillId="0" borderId="0" xfId="21" applyFont="1" applyBorder="1">
      <alignment/>
      <protection/>
    </xf>
    <xf numFmtId="187" fontId="3" fillId="0" borderId="0" xfId="15" applyNumberFormat="1" applyFont="1" applyAlignment="1">
      <alignment horizontal="center"/>
    </xf>
    <xf numFmtId="43" fontId="12" fillId="0" borderId="0" xfId="15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0" fontId="3" fillId="0" borderId="10" xfId="21" applyFont="1" applyBorder="1" applyAlignment="1">
      <alignment horizontal="right" vertical="top"/>
      <protection/>
    </xf>
    <xf numFmtId="43" fontId="11" fillId="0" borderId="0" xfId="15" applyFont="1" applyAlignment="1">
      <alignment vertical="top"/>
    </xf>
    <xf numFmtId="0" fontId="4" fillId="0" borderId="0" xfId="21" applyFont="1" applyBorder="1" applyAlignment="1">
      <alignment vertical="top"/>
      <protection/>
    </xf>
    <xf numFmtId="0" fontId="4" fillId="0" borderId="0" xfId="21" applyFont="1" applyAlignment="1">
      <alignment vertical="top"/>
      <protection/>
    </xf>
    <xf numFmtId="187" fontId="3" fillId="0" borderId="11" xfId="15" applyNumberFormat="1" applyFont="1" applyBorder="1" applyAlignment="1">
      <alignment horizontal="center"/>
    </xf>
    <xf numFmtId="187" fontId="3" fillId="0" borderId="12" xfId="15" applyNumberFormat="1" applyFont="1" applyBorder="1" applyAlignment="1">
      <alignment horizontal="center"/>
    </xf>
    <xf numFmtId="0" fontId="4" fillId="0" borderId="13" xfId="21" applyFont="1" applyBorder="1" applyAlignment="1">
      <alignment/>
      <protection/>
    </xf>
    <xf numFmtId="0" fontId="3" fillId="0" borderId="13" xfId="21" applyFont="1" applyBorder="1" applyAlignment="1">
      <alignment horizontal="center"/>
      <protection/>
    </xf>
    <xf numFmtId="0" fontId="3" fillId="0" borderId="14" xfId="21" applyFont="1" applyBorder="1" applyAlignment="1">
      <alignment horizontal="center"/>
      <protection/>
    </xf>
    <xf numFmtId="0" fontId="3" fillId="0" borderId="7" xfId="21" applyFont="1" applyBorder="1" applyAlignment="1">
      <alignment horizontal="center" vertical="center" shrinkToFit="1"/>
      <protection/>
    </xf>
    <xf numFmtId="187" fontId="3" fillId="0" borderId="7" xfId="15" applyNumberFormat="1" applyFont="1" applyBorder="1" applyAlignment="1">
      <alignment horizontal="center" vertical="center" shrinkToFit="1"/>
    </xf>
    <xf numFmtId="0" fontId="3" fillId="0" borderId="7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3" fillId="0" borderId="15" xfId="21" applyFont="1" applyBorder="1" applyAlignment="1">
      <alignment horizontal="center" vertical="center" shrinkToFit="1"/>
      <protection/>
    </xf>
    <xf numFmtId="187" fontId="3" fillId="0" borderId="15" xfId="15" applyNumberFormat="1" applyFont="1" applyBorder="1" applyAlignment="1">
      <alignment horizontal="center" vertical="center" shrinkToFit="1"/>
    </xf>
    <xf numFmtId="0" fontId="4" fillId="0" borderId="15" xfId="21" applyFont="1" applyBorder="1" applyAlignment="1">
      <alignment/>
      <protection/>
    </xf>
    <xf numFmtId="43" fontId="4" fillId="0" borderId="13" xfId="15" applyFont="1" applyBorder="1" applyAlignment="1">
      <alignment/>
    </xf>
    <xf numFmtId="43" fontId="3" fillId="0" borderId="15" xfId="15" applyFont="1" applyBorder="1" applyAlignment="1">
      <alignment/>
    </xf>
    <xf numFmtId="0" fontId="3" fillId="0" borderId="16" xfId="21" applyFont="1" applyBorder="1" applyAlignment="1">
      <alignment horizontal="center"/>
      <protection/>
    </xf>
    <xf numFmtId="0" fontId="4" fillId="0" borderId="16" xfId="21" applyFont="1" applyBorder="1">
      <alignment/>
      <protection/>
    </xf>
    <xf numFmtId="0" fontId="5" fillId="0" borderId="0" xfId="21" applyFont="1">
      <alignment/>
      <protection/>
    </xf>
    <xf numFmtId="0" fontId="4" fillId="0" borderId="17" xfId="21" applyFont="1" applyBorder="1">
      <alignment/>
      <protection/>
    </xf>
    <xf numFmtId="49" fontId="4" fillId="0" borderId="7" xfId="21" applyNumberFormat="1" applyFont="1" applyBorder="1" applyAlignment="1">
      <alignment horizontal="center"/>
      <protection/>
    </xf>
    <xf numFmtId="0" fontId="4" fillId="0" borderId="7" xfId="21" applyFont="1" applyBorder="1">
      <alignment/>
      <protection/>
    </xf>
    <xf numFmtId="43" fontId="3" fillId="0" borderId="9" xfId="15" applyFont="1" applyBorder="1" applyAlignment="1">
      <alignment horizontal="center"/>
    </xf>
    <xf numFmtId="49" fontId="4" fillId="0" borderId="17" xfId="21" applyNumberFormat="1" applyFont="1" applyBorder="1" applyAlignment="1">
      <alignment horizontal="center"/>
      <protection/>
    </xf>
    <xf numFmtId="43" fontId="4" fillId="0" borderId="13" xfId="15" applyFont="1" applyBorder="1" applyAlignment="1">
      <alignment horizontal="right"/>
    </xf>
    <xf numFmtId="43" fontId="11" fillId="0" borderId="0" xfId="15" applyFont="1" applyAlignment="1">
      <alignment horizontal="center"/>
    </xf>
    <xf numFmtId="0" fontId="11" fillId="0" borderId="0" xfId="19" applyFont="1" applyBorder="1" applyAlignment="1">
      <alignment horizontal="right"/>
      <protection/>
    </xf>
    <xf numFmtId="43" fontId="11" fillId="0" borderId="0" xfId="15" applyFont="1" applyBorder="1" applyAlignment="1">
      <alignment horizontal="right"/>
    </xf>
    <xf numFmtId="43" fontId="11" fillId="0" borderId="0" xfId="15" applyFont="1" applyBorder="1" applyAlignment="1">
      <alignment/>
    </xf>
    <xf numFmtId="49" fontId="6" fillId="0" borderId="0" xfId="21" applyNumberFormat="1" applyFont="1">
      <alignment/>
      <protection/>
    </xf>
    <xf numFmtId="49" fontId="7" fillId="0" borderId="0" xfId="21" applyNumberFormat="1" applyFont="1">
      <alignment/>
      <protection/>
    </xf>
    <xf numFmtId="0" fontId="4" fillId="0" borderId="6" xfId="21" applyFont="1" applyBorder="1">
      <alignment/>
      <protection/>
    </xf>
    <xf numFmtId="49" fontId="4" fillId="0" borderId="6" xfId="21" applyNumberFormat="1" applyFont="1" applyBorder="1" applyAlignment="1">
      <alignment horizontal="center"/>
      <protection/>
    </xf>
    <xf numFmtId="43" fontId="4" fillId="0" borderId="6" xfId="15" applyFont="1" applyBorder="1" applyAlignment="1">
      <alignment horizontal="right"/>
    </xf>
    <xf numFmtId="43" fontId="4" fillId="0" borderId="17" xfId="15" applyFont="1" applyBorder="1" applyAlignment="1">
      <alignment/>
    </xf>
    <xf numFmtId="49" fontId="4" fillId="0" borderId="0" xfId="21" applyNumberFormat="1" applyFont="1" applyBorder="1" applyAlignment="1">
      <alignment horizontal="center"/>
      <protection/>
    </xf>
    <xf numFmtId="43" fontId="4" fillId="0" borderId="5" xfId="15" applyFont="1" applyBorder="1" applyAlignment="1">
      <alignment/>
    </xf>
    <xf numFmtId="0" fontId="11" fillId="0" borderId="0" xfId="21" applyFont="1" applyBorder="1">
      <alignment/>
      <protection/>
    </xf>
    <xf numFmtId="43" fontId="3" fillId="0" borderId="18" xfId="15" applyFont="1" applyBorder="1" applyAlignment="1">
      <alignment/>
    </xf>
    <xf numFmtId="49" fontId="4" fillId="0" borderId="0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43" fontId="3" fillId="0" borderId="0" xfId="15" applyFont="1" applyBorder="1" applyAlignment="1">
      <alignment/>
    </xf>
    <xf numFmtId="0" fontId="3" fillId="0" borderId="0" xfId="21" applyFont="1" applyAlignment="1">
      <alignment/>
      <protection/>
    </xf>
    <xf numFmtId="187" fontId="4" fillId="0" borderId="0" xfId="15" applyNumberFormat="1" applyFont="1" applyAlignment="1">
      <alignment/>
    </xf>
    <xf numFmtId="0" fontId="4" fillId="0" borderId="0" xfId="21" applyFont="1" applyAlignment="1">
      <alignment/>
      <protection/>
    </xf>
    <xf numFmtId="187" fontId="4" fillId="0" borderId="10" xfId="15" applyNumberFormat="1" applyFont="1" applyBorder="1" applyAlignment="1">
      <alignment horizontal="center" vertical="top"/>
    </xf>
    <xf numFmtId="187" fontId="4" fillId="0" borderId="13" xfId="15" applyNumberFormat="1" applyFont="1" applyBorder="1" applyAlignment="1">
      <alignment/>
    </xf>
    <xf numFmtId="0" fontId="4" fillId="0" borderId="13" xfId="21" applyFont="1" applyBorder="1">
      <alignment/>
      <protection/>
    </xf>
    <xf numFmtId="0" fontId="4" fillId="0" borderId="0" xfId="21" applyFont="1" applyAlignment="1">
      <alignment horizontal="left"/>
      <protection/>
    </xf>
    <xf numFmtId="0" fontId="4" fillId="0" borderId="7" xfId="21" applyFont="1" applyBorder="1" applyAlignment="1">
      <alignment horizontal="center"/>
      <protection/>
    </xf>
    <xf numFmtId="0" fontId="4" fillId="0" borderId="19" xfId="21" applyFont="1" applyBorder="1">
      <alignment/>
      <protection/>
    </xf>
    <xf numFmtId="49" fontId="11" fillId="0" borderId="0" xfId="21" applyNumberFormat="1" applyFont="1" applyBorder="1" applyAlignment="1">
      <alignment horizontal="center"/>
      <protection/>
    </xf>
    <xf numFmtId="0" fontId="4" fillId="0" borderId="20" xfId="21" applyFont="1" applyBorder="1">
      <alignment/>
      <protection/>
    </xf>
    <xf numFmtId="43" fontId="11" fillId="0" borderId="7" xfId="15" applyFont="1" applyBorder="1" applyAlignment="1">
      <alignment horizontal="right"/>
    </xf>
    <xf numFmtId="0" fontId="7" fillId="0" borderId="0" xfId="21" applyFont="1">
      <alignment/>
      <protection/>
    </xf>
    <xf numFmtId="0" fontId="4" fillId="0" borderId="2" xfId="21" applyFont="1" applyBorder="1">
      <alignment/>
      <protection/>
    </xf>
    <xf numFmtId="49" fontId="4" fillId="0" borderId="21" xfId="21" applyNumberFormat="1" applyFont="1" applyBorder="1" applyAlignment="1">
      <alignment horizontal="center"/>
      <protection/>
    </xf>
    <xf numFmtId="49" fontId="4" fillId="0" borderId="20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43" fontId="3" fillId="0" borderId="6" xfId="15" applyFont="1" applyBorder="1" applyAlignment="1">
      <alignment/>
    </xf>
    <xf numFmtId="0" fontId="4" fillId="0" borderId="0" xfId="21" applyFont="1" applyAlignment="1">
      <alignment horizontal="center"/>
      <protection/>
    </xf>
    <xf numFmtId="43" fontId="3" fillId="0" borderId="7" xfId="15" applyNumberFormat="1" applyFont="1" applyBorder="1" applyAlignment="1">
      <alignment horizontal="right"/>
    </xf>
    <xf numFmtId="43" fontId="3" fillId="0" borderId="9" xfId="15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center"/>
    </xf>
    <xf numFmtId="43" fontId="4" fillId="0" borderId="0" xfId="21" applyNumberFormat="1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3" fillId="0" borderId="0" xfId="19" applyFont="1" applyBorder="1" applyAlignment="1">
      <alignment horizontal="center" vertical="top"/>
      <protection/>
    </xf>
    <xf numFmtId="0" fontId="3" fillId="0" borderId="0" xfId="19" applyFont="1" applyBorder="1" applyAlignment="1">
      <alignment horizontal="center" vertical="top"/>
      <protection/>
    </xf>
    <xf numFmtId="0" fontId="12" fillId="0" borderId="0" xfId="19" applyFont="1" applyBorder="1" applyAlignment="1">
      <alignment horizontal="center" vertical="top"/>
      <protection/>
    </xf>
    <xf numFmtId="0" fontId="3" fillId="0" borderId="18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7" xfId="19" applyFont="1" applyBorder="1" applyAlignment="1">
      <alignment horizontal="left"/>
      <protection/>
    </xf>
    <xf numFmtId="49" fontId="4" fillId="0" borderId="7" xfId="19" applyNumberFormat="1" applyFont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0" fontId="11" fillId="0" borderId="0" xfId="19" applyFont="1" applyAlignment="1">
      <alignment horizontal="right"/>
      <protection/>
    </xf>
    <xf numFmtId="0" fontId="4" fillId="0" borderId="7" xfId="19" applyFont="1" applyBorder="1">
      <alignment/>
      <protection/>
    </xf>
    <xf numFmtId="43" fontId="11" fillId="0" borderId="17" xfId="19" applyNumberFormat="1" applyFont="1" applyBorder="1">
      <alignment/>
      <protection/>
    </xf>
    <xf numFmtId="0" fontId="4" fillId="0" borderId="17" xfId="19" applyFont="1" applyBorder="1">
      <alignment/>
      <protection/>
    </xf>
    <xf numFmtId="49" fontId="4" fillId="0" borderId="7" xfId="19" applyNumberFormat="1" applyFont="1" applyBorder="1">
      <alignment/>
      <protection/>
    </xf>
    <xf numFmtId="0" fontId="11" fillId="0" borderId="0" xfId="19" applyFont="1">
      <alignment/>
      <protection/>
    </xf>
    <xf numFmtId="49" fontId="4" fillId="0" borderId="17" xfId="19" applyNumberFormat="1" applyFont="1" applyBorder="1">
      <alignment/>
      <protection/>
    </xf>
    <xf numFmtId="43" fontId="4" fillId="0" borderId="17" xfId="19" applyNumberFormat="1" applyFont="1" applyBorder="1">
      <alignment/>
      <protection/>
    </xf>
    <xf numFmtId="49" fontId="4" fillId="0" borderId="17" xfId="21" applyNumberFormat="1" applyFont="1" applyBorder="1">
      <alignment/>
      <protection/>
    </xf>
    <xf numFmtId="49" fontId="4" fillId="0" borderId="7" xfId="15" applyNumberFormat="1" applyFont="1" applyBorder="1" applyAlignment="1">
      <alignment horizontal="center"/>
    </xf>
    <xf numFmtId="43" fontId="11" fillId="0" borderId="17" xfId="15" applyFont="1" applyBorder="1" applyAlignment="1">
      <alignment/>
    </xf>
    <xf numFmtId="0" fontId="4" fillId="0" borderId="6" xfId="19" applyFont="1" applyBorder="1">
      <alignment/>
      <protection/>
    </xf>
    <xf numFmtId="49" fontId="4" fillId="0" borderId="6" xfId="19" applyNumberFormat="1" applyFont="1" applyBorder="1" applyAlignment="1">
      <alignment horizontal="center"/>
      <protection/>
    </xf>
    <xf numFmtId="43" fontId="4" fillId="0" borderId="6" xfId="15" applyFont="1" applyBorder="1" applyAlignment="1">
      <alignment horizontal="center"/>
    </xf>
    <xf numFmtId="0" fontId="4" fillId="0" borderId="0" xfId="19" applyFont="1" applyBorder="1">
      <alignment/>
      <protection/>
    </xf>
    <xf numFmtId="49" fontId="4" fillId="0" borderId="0" xfId="19" applyNumberFormat="1" applyFont="1" applyBorder="1" applyAlignment="1">
      <alignment horizontal="center"/>
      <protection/>
    </xf>
    <xf numFmtId="43" fontId="3" fillId="0" borderId="15" xfId="15" applyFont="1" applyBorder="1" applyAlignment="1">
      <alignment horizontal="center"/>
    </xf>
    <xf numFmtId="43" fontId="3" fillId="0" borderId="15" xfId="15" applyFont="1" applyBorder="1" applyAlignment="1">
      <alignment horizontal="right"/>
    </xf>
    <xf numFmtId="43" fontId="4" fillId="0" borderId="17" xfId="15" applyFont="1" applyBorder="1" applyAlignment="1">
      <alignment/>
    </xf>
    <xf numFmtId="0" fontId="13" fillId="0" borderId="0" xfId="19" applyFont="1">
      <alignment/>
      <protection/>
    </xf>
    <xf numFmtId="43" fontId="13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งบทดลองประจำเดือน" xfId="19"/>
    <cellStyle name="ปกติ_รายงานการรับ-จ่ายเงินหมวดใหญ่-ตามแผนงาน" xfId="20"/>
    <cellStyle name="ปกติ_รายงานรายรับ-จ่ายเงินสด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1095375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9039225"/>
          <a:ext cx="1095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1085850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9039225"/>
          <a:ext cx="1085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1095375</xdr:colOff>
      <xdr:row>77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123950" y="22717125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76</xdr:row>
      <xdr:rowOff>0</xdr:rowOff>
    </xdr:from>
    <xdr:to>
      <xdr:col>4</xdr:col>
      <xdr:colOff>1085850</xdr:colOff>
      <xdr:row>78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553200" y="22698075"/>
          <a:ext cx="1095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April.%2054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%2053.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March.%2054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1">
        <row r="3">
          <cell r="A3" t="str">
            <v>ตั้งแต่วันที่  1  ตุลาคม  2553  ถึงวันที่  30  เมษายน  2554</v>
          </cell>
        </row>
        <row r="12">
          <cell r="E12">
            <v>1101060</v>
          </cell>
          <cell r="F12">
            <v>631446</v>
          </cell>
        </row>
        <row r="15">
          <cell r="E15">
            <v>537100</v>
          </cell>
          <cell r="F15">
            <v>304360</v>
          </cell>
        </row>
        <row r="24">
          <cell r="E24">
            <v>15000</v>
          </cell>
          <cell r="F24">
            <v>0</v>
          </cell>
        </row>
        <row r="25">
          <cell r="E25">
            <v>1158030</v>
          </cell>
          <cell r="F25">
            <v>551150</v>
          </cell>
        </row>
        <row r="69">
          <cell r="E69">
            <v>1380985</v>
          </cell>
          <cell r="F69">
            <v>192955.08000000002</v>
          </cell>
        </row>
        <row r="70">
          <cell r="E70">
            <v>610015</v>
          </cell>
          <cell r="F70">
            <v>439540.64999999997</v>
          </cell>
        </row>
        <row r="88">
          <cell r="E88">
            <v>322040</v>
          </cell>
          <cell r="F88">
            <v>86121</v>
          </cell>
        </row>
        <row r="89">
          <cell r="E89">
            <v>198000</v>
          </cell>
          <cell r="F89">
            <v>102970.26999999999</v>
          </cell>
        </row>
        <row r="97">
          <cell r="E97">
            <v>511500</v>
          </cell>
          <cell r="F97">
            <v>212914.66</v>
          </cell>
        </row>
        <row r="114">
          <cell r="E114">
            <v>750200</v>
          </cell>
          <cell r="F114">
            <v>457200</v>
          </cell>
        </row>
        <row r="116">
          <cell r="E116">
            <v>25000</v>
          </cell>
          <cell r="F116">
            <v>0</v>
          </cell>
        </row>
        <row r="129">
          <cell r="E129">
            <v>107300</v>
          </cell>
          <cell r="F129">
            <v>38350</v>
          </cell>
        </row>
        <row r="132">
          <cell r="E132">
            <v>357700</v>
          </cell>
          <cell r="F132">
            <v>0</v>
          </cell>
        </row>
        <row r="153">
          <cell r="E153">
            <v>708500</v>
          </cell>
          <cell r="F153">
            <v>386296</v>
          </cell>
        </row>
        <row r="156">
          <cell r="E156">
            <v>98400</v>
          </cell>
          <cell r="F156">
            <v>57400</v>
          </cell>
        </row>
        <row r="163">
          <cell r="E163">
            <v>292480</v>
          </cell>
          <cell r="F163">
            <v>87508</v>
          </cell>
        </row>
        <row r="167">
          <cell r="E167">
            <v>80000</v>
          </cell>
          <cell r="F167">
            <v>55735</v>
          </cell>
        </row>
        <row r="171">
          <cell r="E171">
            <v>58000</v>
          </cell>
          <cell r="F171">
            <v>48180.95</v>
          </cell>
        </row>
        <row r="173">
          <cell r="E173">
            <v>5000</v>
          </cell>
          <cell r="F173">
            <v>1973.59</v>
          </cell>
        </row>
        <row r="180">
          <cell r="E180">
            <v>46200</v>
          </cell>
          <cell r="F180">
            <v>42390</v>
          </cell>
        </row>
        <row r="190">
          <cell r="E190">
            <v>539620</v>
          </cell>
          <cell r="F190">
            <v>295156</v>
          </cell>
        </row>
        <row r="193">
          <cell r="E193">
            <v>221520</v>
          </cell>
          <cell r="F193">
            <v>129540</v>
          </cell>
        </row>
        <row r="196">
          <cell r="E196">
            <v>551520</v>
          </cell>
          <cell r="F196">
            <v>321790</v>
          </cell>
        </row>
        <row r="202">
          <cell r="E202">
            <v>393180</v>
          </cell>
          <cell r="F202">
            <v>42355</v>
          </cell>
        </row>
        <row r="206">
          <cell r="E206">
            <v>580000</v>
          </cell>
          <cell r="F206">
            <v>266545</v>
          </cell>
        </row>
        <row r="215">
          <cell r="E215">
            <v>311000</v>
          </cell>
          <cell r="F215">
            <v>95827.57</v>
          </cell>
        </row>
        <row r="223">
          <cell r="E223">
            <v>811400</v>
          </cell>
          <cell r="F223">
            <v>0</v>
          </cell>
        </row>
        <row r="234">
          <cell r="E234">
            <v>41875</v>
          </cell>
          <cell r="F234">
            <v>35690</v>
          </cell>
        </row>
        <row r="240">
          <cell r="E240">
            <v>986500</v>
          </cell>
          <cell r="F240">
            <v>0</v>
          </cell>
        </row>
        <row r="271">
          <cell r="E271">
            <v>1052647</v>
          </cell>
          <cell r="F271">
            <v>684693</v>
          </cell>
        </row>
        <row r="272">
          <cell r="E272">
            <v>820000</v>
          </cell>
          <cell r="F272">
            <v>0</v>
          </cell>
        </row>
      </sheetData>
      <sheetData sheetId="3">
        <row r="8">
          <cell r="D8">
            <v>10231.220000000001</v>
          </cell>
        </row>
        <row r="12">
          <cell r="D12">
            <v>462</v>
          </cell>
        </row>
        <row r="21">
          <cell r="D21">
            <v>0</v>
          </cell>
          <cell r="E21">
            <v>25993.51</v>
          </cell>
        </row>
        <row r="23">
          <cell r="D23">
            <v>46487</v>
          </cell>
          <cell r="E23">
            <v>122289</v>
          </cell>
        </row>
        <row r="25">
          <cell r="D25">
            <v>50800</v>
          </cell>
        </row>
        <row r="30">
          <cell r="D30">
            <v>0</v>
          </cell>
        </row>
        <row r="32">
          <cell r="D32">
            <v>1277477.05</v>
          </cell>
        </row>
        <row r="44">
          <cell r="D44">
            <v>0</v>
          </cell>
        </row>
        <row r="63">
          <cell r="E63">
            <v>12502764.629999999</v>
          </cell>
        </row>
      </sheetData>
      <sheetData sheetId="5">
        <row r="3">
          <cell r="A3" t="str">
            <v>ตั้งแต่วันที่  1  ตุลาคม  2553  ถึงวันที่  30  เมษายน  2554</v>
          </cell>
        </row>
        <row r="6">
          <cell r="C6">
            <v>223000</v>
          </cell>
          <cell r="D6">
            <v>223301.65</v>
          </cell>
        </row>
        <row r="10">
          <cell r="C10">
            <v>19500</v>
          </cell>
          <cell r="D10">
            <v>6158</v>
          </cell>
        </row>
        <row r="19">
          <cell r="C19">
            <v>60000</v>
          </cell>
        </row>
        <row r="21">
          <cell r="C21">
            <v>270000</v>
          </cell>
        </row>
        <row r="23">
          <cell r="C23">
            <v>269000</v>
          </cell>
          <cell r="D23">
            <v>189159</v>
          </cell>
        </row>
        <row r="28">
          <cell r="C28">
            <v>0</v>
          </cell>
        </row>
        <row r="30">
          <cell r="C30">
            <v>8003000</v>
          </cell>
          <cell r="D30">
            <v>5239559.470000001</v>
          </cell>
        </row>
        <row r="42">
          <cell r="C42">
            <v>5828000</v>
          </cell>
        </row>
        <row r="43">
          <cell r="D43">
            <v>4138098</v>
          </cell>
        </row>
      </sheetData>
      <sheetData sheetId="6">
        <row r="7">
          <cell r="C7">
            <v>223000</v>
          </cell>
          <cell r="D7">
            <v>223301.65</v>
          </cell>
          <cell r="I7">
            <v>1052647</v>
          </cell>
          <cell r="J7">
            <v>684693</v>
          </cell>
        </row>
        <row r="8">
          <cell r="C8">
            <v>19500</v>
          </cell>
          <cell r="D8">
            <v>6158</v>
          </cell>
          <cell r="I8">
            <v>820000</v>
          </cell>
          <cell r="J8">
            <v>0</v>
          </cell>
        </row>
        <row r="9">
          <cell r="C9">
            <v>60000</v>
          </cell>
          <cell r="D9">
            <v>25993.51</v>
          </cell>
          <cell r="I9">
            <v>2349180</v>
          </cell>
          <cell r="J9">
            <v>1312898</v>
          </cell>
        </row>
        <row r="10">
          <cell r="C10">
            <v>270000</v>
          </cell>
          <cell r="D10">
            <v>122289</v>
          </cell>
          <cell r="I10">
            <v>221520</v>
          </cell>
          <cell r="J10">
            <v>129540</v>
          </cell>
        </row>
        <row r="11">
          <cell r="C11">
            <v>269000</v>
          </cell>
          <cell r="D11">
            <v>189159</v>
          </cell>
          <cell r="I11">
            <v>1187020</v>
          </cell>
          <cell r="J11">
            <v>683550</v>
          </cell>
        </row>
        <row r="12">
          <cell r="C12">
            <v>0</v>
          </cell>
          <cell r="D12">
            <v>0</v>
          </cell>
          <cell r="I12">
            <v>1843690</v>
          </cell>
          <cell r="J12">
            <v>681013</v>
          </cell>
        </row>
        <row r="13">
          <cell r="C13">
            <v>8003000</v>
          </cell>
          <cell r="D13">
            <v>5239559.470000001</v>
          </cell>
          <cell r="I13">
            <v>15000</v>
          </cell>
        </row>
        <row r="14">
          <cell r="C14">
            <v>5828000</v>
          </cell>
          <cell r="D14">
            <v>4138098</v>
          </cell>
          <cell r="I14">
            <v>1270015</v>
          </cell>
          <cell r="J14">
            <v>761820.6499999999</v>
          </cell>
        </row>
        <row r="15">
          <cell r="I15">
            <v>1380985</v>
          </cell>
          <cell r="J15">
            <v>192955.08000000002</v>
          </cell>
        </row>
        <row r="16">
          <cell r="I16">
            <v>567000</v>
          </cell>
          <cell r="J16">
            <v>246978.78999999998</v>
          </cell>
        </row>
        <row r="17">
          <cell r="I17">
            <v>322040</v>
          </cell>
          <cell r="J17">
            <v>86121</v>
          </cell>
        </row>
        <row r="18">
          <cell r="I18">
            <v>516500</v>
          </cell>
          <cell r="J18">
            <v>214888.25</v>
          </cell>
        </row>
        <row r="19">
          <cell r="I19">
            <v>1561600</v>
          </cell>
          <cell r="J19">
            <v>457200</v>
          </cell>
        </row>
        <row r="20">
          <cell r="I20">
            <v>46200</v>
          </cell>
          <cell r="J20">
            <v>42390</v>
          </cell>
        </row>
        <row r="21">
          <cell r="I21">
            <v>149175</v>
          </cell>
          <cell r="J21">
            <v>74040</v>
          </cell>
        </row>
        <row r="22">
          <cell r="I22">
            <v>1344200</v>
          </cell>
          <cell r="J22">
            <v>0</v>
          </cell>
        </row>
        <row r="23">
          <cell r="I23">
            <v>25000</v>
          </cell>
          <cell r="J23">
            <v>0</v>
          </cell>
        </row>
      </sheetData>
      <sheetData sheetId="7">
        <row r="12">
          <cell r="H12">
            <v>1932.46</v>
          </cell>
          <cell r="I12">
            <v>30947.51</v>
          </cell>
        </row>
        <row r="36">
          <cell r="D36">
            <v>2875.4</v>
          </cell>
        </row>
        <row r="38">
          <cell r="D38">
            <v>244.9</v>
          </cell>
        </row>
        <row r="39">
          <cell r="D39">
            <v>293.88</v>
          </cell>
        </row>
        <row r="42">
          <cell r="H42">
            <v>8514.179999999998</v>
          </cell>
          <cell r="I42">
            <v>23404.15</v>
          </cell>
        </row>
      </sheetData>
      <sheetData sheetId="8">
        <row r="9">
          <cell r="E9">
            <v>8957</v>
          </cell>
        </row>
        <row r="11">
          <cell r="E11">
            <v>222937</v>
          </cell>
        </row>
        <row r="18">
          <cell r="F18">
            <v>5100</v>
          </cell>
        </row>
        <row r="123">
          <cell r="E123">
            <v>2314477.05</v>
          </cell>
        </row>
        <row r="163">
          <cell r="F163">
            <v>1095570.53</v>
          </cell>
        </row>
      </sheetData>
      <sheetData sheetId="9">
        <row r="22">
          <cell r="B22">
            <v>124643</v>
          </cell>
        </row>
        <row r="52">
          <cell r="B52">
            <v>684693</v>
          </cell>
        </row>
        <row r="53">
          <cell r="B53">
            <v>1312898</v>
          </cell>
        </row>
        <row r="54">
          <cell r="B54">
            <v>129540</v>
          </cell>
        </row>
        <row r="55">
          <cell r="B55">
            <v>683550</v>
          </cell>
        </row>
        <row r="56">
          <cell r="B56">
            <v>681013</v>
          </cell>
        </row>
        <row r="57">
          <cell r="B57">
            <v>954775.73</v>
          </cell>
        </row>
        <row r="58">
          <cell r="B58">
            <v>333099.79</v>
          </cell>
        </row>
        <row r="59">
          <cell r="B59">
            <v>214888.25</v>
          </cell>
        </row>
        <row r="60">
          <cell r="B60">
            <v>457200</v>
          </cell>
        </row>
        <row r="61">
          <cell r="B61">
            <v>116430</v>
          </cell>
        </row>
        <row r="66">
          <cell r="B66">
            <v>160023</v>
          </cell>
        </row>
        <row r="70">
          <cell r="E70">
            <v>516.66</v>
          </cell>
        </row>
        <row r="71">
          <cell r="B71">
            <v>1499000</v>
          </cell>
        </row>
        <row r="72">
          <cell r="B72">
            <v>102500</v>
          </cell>
        </row>
        <row r="73">
          <cell r="B73">
            <v>6000</v>
          </cell>
        </row>
        <row r="74">
          <cell r="B74">
            <v>44480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</row>
        <row r="13">
          <cell r="A13" t="str">
            <v>รายได้ค้างรับ</v>
          </cell>
        </row>
        <row r="14">
          <cell r="A14" t="str">
            <v>เงินเดือน</v>
          </cell>
        </row>
        <row r="15">
          <cell r="A15" t="str">
            <v>ค่าจ้างประจำ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</row>
        <row r="22">
          <cell r="A22" t="str">
            <v>เงินทุนสำรองเงินสะสม</v>
          </cell>
        </row>
        <row r="23">
          <cell r="A23" t="str">
            <v>รายรับ  (หมายเหตุ 1)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9">
        <row r="1">
          <cell r="A1" t="str">
            <v>องค์การบริหารส่วนตำบลควนธานี  อำเภอกันตัง  จังหวัดตรัง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หมวดใหญ่ (3)"/>
      <sheetName val="รับ-จ่ายหมวดใหญ่ (2)"/>
      <sheetName val="ฟอร์ม"/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11">
        <row r="21">
          <cell r="B21">
            <v>50675.44</v>
          </cell>
        </row>
        <row r="22">
          <cell r="B22">
            <v>124643</v>
          </cell>
        </row>
        <row r="23">
          <cell r="B23">
            <v>450500</v>
          </cell>
        </row>
        <row r="24">
          <cell r="B24">
            <v>1272000</v>
          </cell>
        </row>
        <row r="25">
          <cell r="B25">
            <v>81000</v>
          </cell>
        </row>
        <row r="26">
          <cell r="B26">
            <v>6000</v>
          </cell>
        </row>
        <row r="27">
          <cell r="B27">
            <v>44496</v>
          </cell>
        </row>
        <row r="28">
          <cell r="B28">
            <v>10000</v>
          </cell>
        </row>
        <row r="66">
          <cell r="B66">
            <v>151463</v>
          </cell>
        </row>
        <row r="67">
          <cell r="B67">
            <v>417500</v>
          </cell>
        </row>
        <row r="68">
          <cell r="B68">
            <v>27000</v>
          </cell>
        </row>
        <row r="69">
          <cell r="B69">
            <v>6000</v>
          </cell>
        </row>
        <row r="70">
          <cell r="B70">
            <v>673549.88</v>
          </cell>
        </row>
        <row r="71">
          <cell r="B71">
            <v>1268000</v>
          </cell>
        </row>
        <row r="72">
          <cell r="B72">
            <v>81000</v>
          </cell>
        </row>
        <row r="73">
          <cell r="B73">
            <v>6000</v>
          </cell>
        </row>
        <row r="74">
          <cell r="B74">
            <v>44480</v>
          </cell>
        </row>
        <row r="75">
          <cell r="B75">
            <v>627561</v>
          </cell>
        </row>
        <row r="84">
          <cell r="E84">
            <v>8277096.1</v>
          </cell>
        </row>
      </sheetData>
      <sheetData sheetId="12">
        <row r="7">
          <cell r="C7">
            <v>5699310.14</v>
          </cell>
        </row>
        <row r="8">
          <cell r="C8">
            <v>411786.04000000004</v>
          </cell>
        </row>
        <row r="9">
          <cell r="C9">
            <v>370882.5</v>
          </cell>
        </row>
        <row r="10">
          <cell r="C10">
            <v>1784552.42</v>
          </cell>
        </row>
        <row r="32">
          <cell r="D32">
            <v>153465</v>
          </cell>
        </row>
        <row r="33">
          <cell r="D33">
            <v>4684.15</v>
          </cell>
        </row>
        <row r="34">
          <cell r="D34">
            <v>20342.489999999998</v>
          </cell>
        </row>
        <row r="35">
          <cell r="D35">
            <v>100</v>
          </cell>
        </row>
        <row r="36">
          <cell r="D36">
            <v>411786.04000000004</v>
          </cell>
        </row>
        <row r="37">
          <cell r="D37">
            <v>43439</v>
          </cell>
        </row>
        <row r="38">
          <cell r="D38">
            <v>2389.04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49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2.75"/>
  <cols>
    <col min="1" max="1" width="37.28125" style="25" customWidth="1"/>
    <col min="2" max="2" width="7.8515625" style="25" customWidth="1"/>
    <col min="3" max="4" width="15.7109375" style="25" customWidth="1"/>
    <col min="5" max="5" width="4.7109375" style="25" customWidth="1"/>
    <col min="6" max="7" width="15.7109375" style="25" customWidth="1"/>
    <col min="8" max="16384" width="9.140625" style="25" customWidth="1"/>
  </cols>
  <sheetData>
    <row r="1" spans="1:6" ht="24.75" customHeight="1">
      <c r="A1" s="24" t="s">
        <v>0</v>
      </c>
      <c r="B1" s="24"/>
      <c r="C1" s="24"/>
      <c r="D1" s="24"/>
      <c r="E1" s="24"/>
      <c r="F1" s="24"/>
    </row>
    <row r="2" spans="1:6" ht="24.75" customHeight="1">
      <c r="A2" s="24" t="s">
        <v>33</v>
      </c>
      <c r="B2" s="24"/>
      <c r="C2" s="24"/>
      <c r="D2" s="24"/>
      <c r="E2" s="24"/>
      <c r="F2" s="24"/>
    </row>
    <row r="3" spans="1:6" ht="24.75" customHeight="1">
      <c r="A3" s="24" t="str">
        <f>'[1]รายรับ สูง-ต่ำ'!A3:F3</f>
        <v>ตั้งแต่วันที่  1  ตุลาคม  2553  ถึงวันที่  30  เมษายน  2554</v>
      </c>
      <c r="B3" s="24"/>
      <c r="C3" s="24"/>
      <c r="D3" s="24"/>
      <c r="E3" s="24"/>
      <c r="F3" s="24"/>
    </row>
    <row r="4" spans="1:4" ht="24.75" customHeight="1">
      <c r="A4" s="26"/>
      <c r="B4" s="26"/>
      <c r="C4" s="26"/>
      <c r="D4" s="26"/>
    </row>
    <row r="5" spans="1:6" ht="24.75" customHeight="1">
      <c r="A5" s="27" t="s">
        <v>2</v>
      </c>
      <c r="B5" s="28" t="s">
        <v>35</v>
      </c>
      <c r="C5" s="29" t="s">
        <v>36</v>
      </c>
      <c r="D5" s="29" t="s">
        <v>37</v>
      </c>
      <c r="E5" s="29" t="s">
        <v>38</v>
      </c>
      <c r="F5" s="29" t="s">
        <v>39</v>
      </c>
    </row>
    <row r="6" spans="1:6" ht="24.75" customHeight="1">
      <c r="A6" s="30"/>
      <c r="B6" s="31" t="s">
        <v>40</v>
      </c>
      <c r="C6" s="32" t="s">
        <v>41</v>
      </c>
      <c r="D6" s="32" t="s">
        <v>6</v>
      </c>
      <c r="E6" s="32" t="s">
        <v>42</v>
      </c>
      <c r="F6" s="32" t="s">
        <v>43</v>
      </c>
    </row>
    <row r="7" spans="1:6" ht="24.75" customHeight="1">
      <c r="A7" s="33" t="s">
        <v>45</v>
      </c>
      <c r="B7" s="34" t="s">
        <v>46</v>
      </c>
      <c r="C7" s="35">
        <f>'[1]รายรับ สูง-ต่ำ'!C6</f>
        <v>223000</v>
      </c>
      <c r="D7" s="36">
        <f>'[1]รายรับ สูง-ต่ำ'!D6</f>
        <v>223301.65</v>
      </c>
      <c r="E7" s="37" t="s">
        <v>38</v>
      </c>
      <c r="F7" s="38">
        <f>D7-C7</f>
        <v>301.6499999999942</v>
      </c>
    </row>
    <row r="8" spans="1:6" ht="24.75" customHeight="1">
      <c r="A8" s="39" t="s">
        <v>49</v>
      </c>
      <c r="B8" s="40" t="s">
        <v>50</v>
      </c>
      <c r="C8" s="41">
        <f>'[1]รายรับ สูง-ต่ำ'!C10</f>
        <v>19500</v>
      </c>
      <c r="D8" s="42">
        <f>'[1]รายรับ สูง-ต่ำ'!D10</f>
        <v>6158</v>
      </c>
      <c r="E8" s="43" t="s">
        <v>42</v>
      </c>
      <c r="F8" s="44">
        <f aca="true" t="shared" si="0" ref="F8:F15">C8-D8</f>
        <v>13342</v>
      </c>
    </row>
    <row r="9" spans="1:6" ht="24.75" customHeight="1">
      <c r="A9" s="39" t="s">
        <v>54</v>
      </c>
      <c r="B9" s="40" t="s">
        <v>55</v>
      </c>
      <c r="C9" s="41">
        <f>'[1]รายรับ สูง-ต่ำ'!C19</f>
        <v>60000</v>
      </c>
      <c r="D9" s="42">
        <f>'[1]หมายเหตุ 1'!E21</f>
        <v>25993.51</v>
      </c>
      <c r="E9" s="43" t="s">
        <v>42</v>
      </c>
      <c r="F9" s="45">
        <f t="shared" si="0"/>
        <v>34006.490000000005</v>
      </c>
    </row>
    <row r="10" spans="1:6" ht="24.75" customHeight="1">
      <c r="A10" s="39" t="s">
        <v>58</v>
      </c>
      <c r="B10" s="40" t="s">
        <v>59</v>
      </c>
      <c r="C10" s="41">
        <f>'[1]รายรับ สูง-ต่ำ'!C21</f>
        <v>270000</v>
      </c>
      <c r="D10" s="41">
        <f>'[1]หมายเหตุ 1'!E23</f>
        <v>122289</v>
      </c>
      <c r="E10" s="43" t="s">
        <v>42</v>
      </c>
      <c r="F10" s="45">
        <f t="shared" si="0"/>
        <v>147711</v>
      </c>
    </row>
    <row r="11" spans="1:6" ht="24.75" customHeight="1">
      <c r="A11" s="39" t="s">
        <v>62</v>
      </c>
      <c r="B11" s="40" t="s">
        <v>63</v>
      </c>
      <c r="C11" s="41">
        <f>'[1]รายรับ สูง-ต่ำ'!C23</f>
        <v>269000</v>
      </c>
      <c r="D11" s="41">
        <f>'[1]รายรับ สูง-ต่ำ'!D23</f>
        <v>189159</v>
      </c>
      <c r="E11" s="43" t="s">
        <v>42</v>
      </c>
      <c r="F11" s="44">
        <f t="shared" si="0"/>
        <v>79841</v>
      </c>
    </row>
    <row r="12" spans="1:6" ht="24.75" customHeight="1">
      <c r="A12" s="39" t="s">
        <v>66</v>
      </c>
      <c r="B12" s="40" t="s">
        <v>67</v>
      </c>
      <c r="C12" s="41">
        <f>'[1]รายรับ สูง-ต่ำ'!C28</f>
        <v>0</v>
      </c>
      <c r="D12" s="41">
        <f>'[1]รายรับ สูง-ต่ำ'!C28</f>
        <v>0</v>
      </c>
      <c r="E12" s="43" t="s">
        <v>42</v>
      </c>
      <c r="F12" s="44">
        <f t="shared" si="0"/>
        <v>0</v>
      </c>
    </row>
    <row r="13" spans="1:6" ht="24.75" customHeight="1">
      <c r="A13" s="39" t="s">
        <v>70</v>
      </c>
      <c r="B13" s="40" t="s">
        <v>71</v>
      </c>
      <c r="C13" s="41">
        <f>'[1]รายรับ สูง-ต่ำ'!C30</f>
        <v>8003000</v>
      </c>
      <c r="D13" s="41">
        <f>'[1]รายรับ สูง-ต่ำ'!D30</f>
        <v>5239559.470000001</v>
      </c>
      <c r="E13" s="43" t="s">
        <v>42</v>
      </c>
      <c r="F13" s="44">
        <f t="shared" si="0"/>
        <v>2763440.5299999993</v>
      </c>
    </row>
    <row r="14" spans="1:6" ht="24.75" customHeight="1">
      <c r="A14" s="46" t="s">
        <v>74</v>
      </c>
      <c r="B14" s="47" t="s">
        <v>75</v>
      </c>
      <c r="C14" s="42">
        <f>'[1]รายรับ สูง-ต่ำ'!C42</f>
        <v>5828000</v>
      </c>
      <c r="D14" s="42">
        <f>'[1]รายรับ สูง-ต่ำ'!D43</f>
        <v>4138098</v>
      </c>
      <c r="E14" s="43" t="s">
        <v>42</v>
      </c>
      <c r="F14" s="45">
        <f t="shared" si="0"/>
        <v>1689902</v>
      </c>
    </row>
    <row r="15" spans="1:6" ht="24.75" customHeight="1" thickBot="1">
      <c r="A15" s="26"/>
      <c r="B15" s="26"/>
      <c r="C15" s="48">
        <f>SUM(C7:C14)</f>
        <v>14672500</v>
      </c>
      <c r="D15" s="48">
        <f>SUM(D7:D14)</f>
        <v>9944558.63</v>
      </c>
      <c r="E15" s="49" t="s">
        <v>42</v>
      </c>
      <c r="F15" s="48">
        <f t="shared" si="0"/>
        <v>4727941.369999999</v>
      </c>
    </row>
    <row r="16" spans="4:6" ht="24.75" customHeight="1" thickTop="1">
      <c r="D16" s="50"/>
      <c r="F16" s="50"/>
    </row>
    <row r="17" ht="24.75" customHeight="1"/>
    <row r="33" s="56" customFormat="1" ht="21"/>
    <row r="34" s="56" customFormat="1" ht="21"/>
    <row r="35" spans="1:6" s="56" customFormat="1" ht="23.25">
      <c r="A35" s="57"/>
      <c r="B35" s="57"/>
      <c r="C35" s="57"/>
      <c r="D35" s="57"/>
      <c r="E35" s="57"/>
      <c r="F35" s="57"/>
    </row>
    <row r="36" spans="1:6" s="56" customFormat="1" ht="23.25">
      <c r="A36" s="57"/>
      <c r="B36" s="57"/>
      <c r="C36" s="57"/>
      <c r="D36" s="57"/>
      <c r="E36" s="57"/>
      <c r="F36" s="57"/>
    </row>
    <row r="37" spans="1:6" s="56" customFormat="1" ht="23.25">
      <c r="A37" s="57"/>
      <c r="B37" s="57"/>
      <c r="C37" s="57"/>
      <c r="D37" s="57"/>
      <c r="E37" s="57"/>
      <c r="F37" s="57"/>
    </row>
    <row r="38" spans="1:4" s="56" customFormat="1" ht="23.25">
      <c r="A38" s="58"/>
      <c r="B38" s="58"/>
      <c r="C38" s="58"/>
      <c r="D38" s="58"/>
    </row>
    <row r="39" spans="1:6" s="56" customFormat="1" ht="23.25">
      <c r="A39" s="59"/>
      <c r="B39" s="60"/>
      <c r="C39" s="61"/>
      <c r="D39" s="61"/>
      <c r="E39" s="61"/>
      <c r="F39" s="61"/>
    </row>
    <row r="40" spans="1:6" s="56" customFormat="1" ht="23.25">
      <c r="A40" s="59"/>
      <c r="B40" s="60"/>
      <c r="C40" s="61"/>
      <c r="D40" s="61"/>
      <c r="E40" s="61"/>
      <c r="F40" s="61"/>
    </row>
    <row r="41" spans="1:6" s="56" customFormat="1" ht="23.25">
      <c r="A41" s="58"/>
      <c r="B41" s="62"/>
      <c r="C41" s="63"/>
      <c r="D41" s="64"/>
      <c r="E41" s="65"/>
      <c r="F41" s="66"/>
    </row>
    <row r="42" spans="1:6" s="56" customFormat="1" ht="23.25">
      <c r="A42" s="58"/>
      <c r="B42" s="62"/>
      <c r="C42" s="63"/>
      <c r="D42" s="64"/>
      <c r="E42" s="65"/>
      <c r="F42" s="67"/>
    </row>
    <row r="43" spans="1:6" s="56" customFormat="1" ht="23.25">
      <c r="A43" s="58"/>
      <c r="B43" s="62"/>
      <c r="C43" s="63"/>
      <c r="D43" s="64"/>
      <c r="E43" s="65"/>
      <c r="F43" s="66"/>
    </row>
    <row r="44" spans="1:6" s="56" customFormat="1" ht="23.25">
      <c r="A44" s="58"/>
      <c r="B44" s="62"/>
      <c r="C44" s="63"/>
      <c r="D44" s="63"/>
      <c r="E44" s="65"/>
      <c r="F44" s="66"/>
    </row>
    <row r="45" spans="1:6" s="56" customFormat="1" ht="23.25">
      <c r="A45" s="58"/>
      <c r="B45" s="62"/>
      <c r="C45" s="63"/>
      <c r="D45" s="63"/>
      <c r="E45" s="65"/>
      <c r="F45" s="67"/>
    </row>
    <row r="46" spans="1:6" s="56" customFormat="1" ht="23.25">
      <c r="A46" s="58"/>
      <c r="B46" s="62"/>
      <c r="C46" s="63"/>
      <c r="D46" s="63"/>
      <c r="E46" s="65"/>
      <c r="F46" s="67"/>
    </row>
    <row r="47" spans="1:6" s="56" customFormat="1" ht="23.25">
      <c r="A47" s="58"/>
      <c r="B47" s="62"/>
      <c r="C47" s="64"/>
      <c r="D47" s="64"/>
      <c r="E47" s="65"/>
      <c r="F47" s="64"/>
    </row>
    <row r="48" spans="1:6" s="56" customFormat="1" ht="23.25">
      <c r="A48" s="58"/>
      <c r="B48" s="62"/>
      <c r="C48" s="64"/>
      <c r="D48" s="64"/>
      <c r="E48" s="65"/>
      <c r="F48" s="66"/>
    </row>
    <row r="49" spans="1:6" s="56" customFormat="1" ht="23.25">
      <c r="A49" s="58"/>
      <c r="B49" s="58"/>
      <c r="C49" s="68"/>
      <c r="D49" s="68"/>
      <c r="E49" s="69"/>
      <c r="F49" s="68"/>
    </row>
    <row r="50" s="56" customFormat="1" ht="21"/>
    <row r="51" s="56" customFormat="1" ht="21"/>
    <row r="52" s="56" customFormat="1" ht="21"/>
    <row r="53" s="56" customFormat="1" ht="21"/>
    <row r="54" s="56" customFormat="1" ht="21"/>
    <row r="55" s="56" customFormat="1" ht="21"/>
    <row r="56" s="56" customFormat="1" ht="21"/>
  </sheetData>
  <mergeCells count="4"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60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40.7109375" style="25" customWidth="1"/>
    <col min="2" max="2" width="8.8515625" style="25" customWidth="1"/>
    <col min="3" max="5" width="15.7109375" style="25" customWidth="1"/>
    <col min="6" max="6" width="12.00390625" style="25" bestFit="1" customWidth="1"/>
    <col min="7" max="7" width="15.7109375" style="25" customWidth="1"/>
    <col min="8" max="16384" width="9.140625" style="25" customWidth="1"/>
  </cols>
  <sheetData>
    <row r="1" spans="1:5" ht="24.75" customHeight="1">
      <c r="A1" s="24" t="s">
        <v>0</v>
      </c>
      <c r="B1" s="24"/>
      <c r="C1" s="24"/>
      <c r="D1" s="24"/>
      <c r="E1" s="24"/>
    </row>
    <row r="2" spans="1:5" ht="24.75" customHeight="1">
      <c r="A2" s="24" t="s">
        <v>34</v>
      </c>
      <c r="B2" s="24"/>
      <c r="C2" s="24"/>
      <c r="D2" s="24"/>
      <c r="E2" s="24"/>
    </row>
    <row r="3" spans="1:5" ht="24.75" customHeight="1">
      <c r="A3" s="24" t="str">
        <f>รายรับตามข้อบัญญัติ!A3</f>
        <v>ตั้งแต่วันที่  1  ตุลาคม  2553  ถึงวันที่  30  เมษายน  2554</v>
      </c>
      <c r="B3" s="24"/>
      <c r="C3" s="24"/>
      <c r="D3" s="24"/>
      <c r="E3" s="24"/>
    </row>
    <row r="4" spans="1:5" ht="24.75" customHeight="1">
      <c r="A4" s="26"/>
      <c r="B4" s="26"/>
      <c r="C4" s="26"/>
      <c r="D4" s="26"/>
      <c r="E4" s="26"/>
    </row>
    <row r="5" spans="1:5" ht="24.75" customHeight="1">
      <c r="A5" s="27" t="s">
        <v>2</v>
      </c>
      <c r="B5" s="28" t="s">
        <v>35</v>
      </c>
      <c r="C5" s="29" t="s">
        <v>3</v>
      </c>
      <c r="D5" s="29" t="s">
        <v>4</v>
      </c>
      <c r="E5" s="29" t="s">
        <v>3</v>
      </c>
    </row>
    <row r="6" spans="1:5" ht="24.75" customHeight="1">
      <c r="A6" s="30"/>
      <c r="B6" s="31" t="s">
        <v>40</v>
      </c>
      <c r="C6" s="32" t="s">
        <v>44</v>
      </c>
      <c r="D6" s="32" t="s">
        <v>6</v>
      </c>
      <c r="E6" s="32" t="s">
        <v>7</v>
      </c>
    </row>
    <row r="7" spans="1:5" ht="24.75" customHeight="1">
      <c r="A7" s="33" t="s">
        <v>47</v>
      </c>
      <c r="B7" s="34" t="s">
        <v>48</v>
      </c>
      <c r="C7" s="35">
        <f>'[1]รายจ่าย 3 ส่วน'!E271</f>
        <v>1052647</v>
      </c>
      <c r="D7" s="35">
        <f>'[1]รายจ่าย 3 ส่วน'!F271</f>
        <v>684693</v>
      </c>
      <c r="E7" s="35">
        <f aca="true" t="shared" si="0" ref="E7:E23">C7-D7</f>
        <v>367954</v>
      </c>
    </row>
    <row r="8" spans="1:6" ht="24.75" customHeight="1">
      <c r="A8" s="39" t="s">
        <v>51</v>
      </c>
      <c r="B8" s="40" t="s">
        <v>52</v>
      </c>
      <c r="C8" s="41">
        <f>'[1]รายจ่าย 3 ส่วน'!E272</f>
        <v>820000</v>
      </c>
      <c r="D8" s="41">
        <f>'[1]รายจ่าย 3 ส่วน'!F272</f>
        <v>0</v>
      </c>
      <c r="E8" s="41">
        <f t="shared" si="0"/>
        <v>820000</v>
      </c>
      <c r="F8" s="25" t="s">
        <v>53</v>
      </c>
    </row>
    <row r="9" spans="1:5" ht="24.75" customHeight="1">
      <c r="A9" s="39" t="s">
        <v>56</v>
      </c>
      <c r="B9" s="40" t="s">
        <v>57</v>
      </c>
      <c r="C9" s="41">
        <f>'[1]รายจ่าย 3 ส่วน'!E12+'[1]รายจ่าย 3 ส่วน'!E153+'[1]รายจ่าย 3 ส่วน'!E190</f>
        <v>2349180</v>
      </c>
      <c r="D9" s="42">
        <f>'[1]รายจ่าย 3 ส่วน'!F12+'[1]รายจ่าย 3 ส่วน'!F153+'[1]รายจ่าย 3 ส่วน'!F190</f>
        <v>1312898</v>
      </c>
      <c r="E9" s="41">
        <f t="shared" si="0"/>
        <v>1036282</v>
      </c>
    </row>
    <row r="10" spans="1:5" ht="24.75" customHeight="1">
      <c r="A10" s="39" t="s">
        <v>60</v>
      </c>
      <c r="B10" s="40" t="s">
        <v>61</v>
      </c>
      <c r="C10" s="41">
        <f>'[1]รายจ่าย 3 ส่วน'!E193</f>
        <v>221520</v>
      </c>
      <c r="D10" s="42">
        <f>'[1]รายจ่าย 3 ส่วน'!F193</f>
        <v>129540</v>
      </c>
      <c r="E10" s="41">
        <f t="shared" si="0"/>
        <v>91980</v>
      </c>
    </row>
    <row r="11" spans="1:5" ht="24.75" customHeight="1">
      <c r="A11" s="39" t="s">
        <v>64</v>
      </c>
      <c r="B11" s="40" t="s">
        <v>65</v>
      </c>
      <c r="C11" s="41">
        <f>'[1]รายจ่าย 3 ส่วน'!E15+'[1]รายจ่าย 3 ส่วน'!E156+'[1]รายจ่าย 3 ส่วน'!E196</f>
        <v>1187020</v>
      </c>
      <c r="D11" s="41">
        <f>'[1]รายจ่าย 3 ส่วน'!F15+'[1]รายจ่าย 3 ส่วน'!F156+'[1]รายจ่าย 3 ส่วน'!F196</f>
        <v>683550</v>
      </c>
      <c r="E11" s="42">
        <f t="shared" si="0"/>
        <v>503470</v>
      </c>
    </row>
    <row r="12" spans="1:5" ht="24.75" customHeight="1">
      <c r="A12" s="39" t="s">
        <v>68</v>
      </c>
      <c r="B12" s="40" t="s">
        <v>69</v>
      </c>
      <c r="C12" s="41">
        <f>'[1]รายจ่าย 3 ส่วน'!E25+'[1]รายจ่าย 3 ส่วน'!E163+'[1]รายจ่าย 3 ส่วน'!E202</f>
        <v>1843690</v>
      </c>
      <c r="D12" s="41">
        <f>'[1]รายจ่าย 3 ส่วน'!F25+'[1]รายจ่าย 3 ส่วน'!F163+'[1]รายจ่าย 3 ส่วน'!F202</f>
        <v>681013</v>
      </c>
      <c r="E12" s="41">
        <f t="shared" si="0"/>
        <v>1162677</v>
      </c>
    </row>
    <row r="13" spans="1:5" ht="24.75" customHeight="1">
      <c r="A13" s="39" t="s">
        <v>72</v>
      </c>
      <c r="B13" s="40" t="s">
        <v>73</v>
      </c>
      <c r="C13" s="41">
        <f>'[1]รายจ่าย 3 ส่วน'!E24</f>
        <v>15000</v>
      </c>
      <c r="D13" s="41">
        <f>'[1]รายจ่าย 3 ส่วน'!F24</f>
        <v>0</v>
      </c>
      <c r="E13" s="41">
        <f t="shared" si="0"/>
        <v>15000</v>
      </c>
    </row>
    <row r="14" spans="1:5" ht="24.75" customHeight="1">
      <c r="A14" s="39" t="s">
        <v>76</v>
      </c>
      <c r="B14" s="40" t="s">
        <v>77</v>
      </c>
      <c r="C14" s="41">
        <f>'[1]รายจ่าย 3 ส่วน'!E70+'[1]รายจ่าย 3 ส่วน'!E167+'[1]รายจ่าย 3 ส่วน'!E206</f>
        <v>1270015</v>
      </c>
      <c r="D14" s="41">
        <f>'[1]รายจ่าย 3 ส่วน'!F70+'[1]รายจ่าย 3 ส่วน'!F167+'[1]รายจ่าย 3 ส่วน'!F206</f>
        <v>761820.6499999999</v>
      </c>
      <c r="E14" s="41">
        <f t="shared" si="0"/>
        <v>508194.3500000001</v>
      </c>
    </row>
    <row r="15" spans="1:6" ht="24.75" customHeight="1">
      <c r="A15" s="39" t="s">
        <v>78</v>
      </c>
      <c r="B15" s="40" t="s">
        <v>79</v>
      </c>
      <c r="C15" s="41">
        <f>'[1]รายจ่าย 3 ส่วน'!E69</f>
        <v>1380985</v>
      </c>
      <c r="D15" s="41">
        <f>'[1]รายจ่าย 3 ส่วน'!F69</f>
        <v>192955.08000000002</v>
      </c>
      <c r="E15" s="41">
        <f t="shared" si="0"/>
        <v>1188029.92</v>
      </c>
      <c r="F15" s="25" t="s">
        <v>53</v>
      </c>
    </row>
    <row r="16" spans="1:5" ht="24.75" customHeight="1">
      <c r="A16" s="39" t="s">
        <v>80</v>
      </c>
      <c r="B16" s="40" t="s">
        <v>81</v>
      </c>
      <c r="C16" s="41">
        <f>'[1]รายจ่าย 3 ส่วน'!E89+'[1]รายจ่าย 3 ส่วน'!E171+'[1]รายจ่าย 3 ส่วน'!E215</f>
        <v>567000</v>
      </c>
      <c r="D16" s="42">
        <f>'[1]รายจ่าย 3 ส่วน'!F89+'[1]รายจ่าย 3 ส่วน'!F171+'[1]รายจ่าย 3 ส่วน'!F215</f>
        <v>246978.78999999998</v>
      </c>
      <c r="E16" s="41">
        <f t="shared" si="0"/>
        <v>320021.21</v>
      </c>
    </row>
    <row r="17" spans="1:6" ht="24.75" customHeight="1">
      <c r="A17" s="39" t="s">
        <v>82</v>
      </c>
      <c r="B17" s="40" t="s">
        <v>83</v>
      </c>
      <c r="C17" s="41">
        <f>'[1]รายจ่าย 3 ส่วน'!E88</f>
        <v>322040</v>
      </c>
      <c r="D17" s="42">
        <f>'[1]รายจ่าย 3 ส่วน'!F88</f>
        <v>86121</v>
      </c>
      <c r="E17" s="41">
        <f t="shared" si="0"/>
        <v>235919</v>
      </c>
      <c r="F17" s="25" t="s">
        <v>53</v>
      </c>
    </row>
    <row r="18" spans="1:5" ht="23.25">
      <c r="A18" s="39" t="s">
        <v>84</v>
      </c>
      <c r="B18" s="40" t="s">
        <v>85</v>
      </c>
      <c r="C18" s="51">
        <f>'[1]รายจ่าย 3 ส่วน'!E97+'[1]รายจ่าย 3 ส่วน'!E173</f>
        <v>516500</v>
      </c>
      <c r="D18" s="51">
        <f>'[1]รายจ่าย 3 ส่วน'!F97+'[1]รายจ่าย 3 ส่วน'!F173</f>
        <v>214888.25</v>
      </c>
      <c r="E18" s="41">
        <f t="shared" si="0"/>
        <v>301611.75</v>
      </c>
    </row>
    <row r="19" spans="1:6" ht="23.25">
      <c r="A19" s="39" t="s">
        <v>86</v>
      </c>
      <c r="B19" s="40" t="s">
        <v>87</v>
      </c>
      <c r="C19" s="41">
        <f>'[1]รายจ่าย 3 ส่วน'!E114+'[1]รายจ่าย 3 ส่วน'!E223</f>
        <v>1561600</v>
      </c>
      <c r="D19" s="42">
        <f>'[1]รายจ่าย 3 ส่วน'!F114+'[1]รายจ่าย 3 ส่วน'!F223</f>
        <v>457200</v>
      </c>
      <c r="E19" s="41">
        <f t="shared" si="0"/>
        <v>1104400</v>
      </c>
      <c r="F19" s="25" t="s">
        <v>53</v>
      </c>
    </row>
    <row r="20" spans="1:5" ht="23.25">
      <c r="A20" s="39" t="s">
        <v>88</v>
      </c>
      <c r="B20" s="40" t="s">
        <v>89</v>
      </c>
      <c r="C20" s="41">
        <f>'[1]รายจ่าย 3 ส่วน'!E180</f>
        <v>46200</v>
      </c>
      <c r="D20" s="42">
        <f>'[1]รายจ่าย 3 ส่วน'!F180</f>
        <v>42390</v>
      </c>
      <c r="E20" s="41">
        <f t="shared" si="0"/>
        <v>3810</v>
      </c>
    </row>
    <row r="21" spans="1:5" ht="23.25">
      <c r="A21" s="39" t="s">
        <v>90</v>
      </c>
      <c r="B21" s="40" t="s">
        <v>91</v>
      </c>
      <c r="C21" s="41">
        <f>'[1]รายจ่าย 3 ส่วน'!E129+'[1]รายจ่าย 3 ส่วน'!E234</f>
        <v>149175</v>
      </c>
      <c r="D21" s="42">
        <f>'[1]รายจ่าย 3 ส่วน'!F129+'[1]รายจ่าย 3 ส่วน'!F234</f>
        <v>74040</v>
      </c>
      <c r="E21" s="41">
        <f t="shared" si="0"/>
        <v>75135</v>
      </c>
    </row>
    <row r="22" spans="1:5" ht="23.25">
      <c r="A22" s="39" t="s">
        <v>92</v>
      </c>
      <c r="B22" s="40" t="s">
        <v>93</v>
      </c>
      <c r="C22" s="41">
        <f>'[1]รายจ่าย 3 ส่วน'!E132+'[1]รายจ่าย 3 ส่วน'!E240</f>
        <v>1344200</v>
      </c>
      <c r="D22" s="42">
        <f>'[1]รายจ่าย 3 ส่วน'!F132+'[1]รายจ่าย 3 ส่วน'!F240</f>
        <v>0</v>
      </c>
      <c r="E22" s="41">
        <f t="shared" si="0"/>
        <v>1344200</v>
      </c>
    </row>
    <row r="23" spans="1:5" ht="23.25">
      <c r="A23" s="46" t="s">
        <v>94</v>
      </c>
      <c r="B23" s="47" t="s">
        <v>95</v>
      </c>
      <c r="C23" s="52">
        <f>'[1]รายจ่าย 3 ส่วน'!E116</f>
        <v>25000</v>
      </c>
      <c r="D23" s="52">
        <f>'[1]รายจ่าย 3 ส่วน'!F116</f>
        <v>0</v>
      </c>
      <c r="E23" s="53">
        <f t="shared" si="0"/>
        <v>25000</v>
      </c>
    </row>
    <row r="24" spans="1:6" ht="24" thickBot="1">
      <c r="A24" s="26"/>
      <c r="B24" s="26"/>
      <c r="C24" s="54">
        <f>SUM(C7:C23)</f>
        <v>14671772</v>
      </c>
      <c r="D24" s="48">
        <f>SUM(D7:D23)</f>
        <v>5568087.7700000005</v>
      </c>
      <c r="E24" s="54">
        <f>SUM(E7:E23)</f>
        <v>9103684.23</v>
      </c>
      <c r="F24" s="50">
        <f>D7+D8+D9+D10+D11+D12+D14+D15+D16+D17+D18+D19+D20+D21+D22+D23</f>
        <v>5568087.7700000005</v>
      </c>
    </row>
    <row r="25" ht="21.75" thickTop="1">
      <c r="A25" s="55" t="s">
        <v>96</v>
      </c>
    </row>
    <row r="31" ht="21">
      <c r="F31" s="56"/>
    </row>
    <row r="32" ht="21">
      <c r="F32" s="56"/>
    </row>
    <row r="33" spans="1:5" s="56" customFormat="1" ht="21">
      <c r="A33" s="25"/>
      <c r="B33" s="25"/>
      <c r="C33" s="25"/>
      <c r="D33" s="25"/>
      <c r="E33" s="25"/>
    </row>
    <row r="34" spans="1:5" s="56" customFormat="1" ht="21">
      <c r="A34" s="25"/>
      <c r="B34" s="25"/>
      <c r="C34" s="25"/>
      <c r="D34" s="25"/>
      <c r="E34" s="25"/>
    </row>
    <row r="35" spans="1:5" s="56" customFormat="1" ht="21">
      <c r="A35" s="25"/>
      <c r="B35" s="25"/>
      <c r="C35" s="25"/>
      <c r="D35" s="25"/>
      <c r="E35" s="25"/>
    </row>
    <row r="36" spans="1:5" s="56" customFormat="1" ht="21">
      <c r="A36" s="25"/>
      <c r="B36" s="25"/>
      <c r="C36" s="25"/>
      <c r="D36" s="25"/>
      <c r="E36" s="25"/>
    </row>
    <row r="37" s="56" customFormat="1" ht="21"/>
    <row r="38" s="56" customFormat="1" ht="21"/>
    <row r="39" s="56" customFormat="1" ht="21"/>
    <row r="40" s="56" customFormat="1" ht="21"/>
    <row r="41" s="56" customFormat="1" ht="21"/>
    <row r="42" s="56" customFormat="1" ht="21"/>
    <row r="43" s="56" customFormat="1" ht="21"/>
    <row r="44" s="56" customFormat="1" ht="21"/>
    <row r="45" s="56" customFormat="1" ht="21"/>
    <row r="46" s="56" customFormat="1" ht="21"/>
    <row r="47" s="56" customFormat="1" ht="21"/>
    <row r="48" s="56" customFormat="1" ht="21"/>
    <row r="49" s="56" customFormat="1" ht="21"/>
    <row r="50" s="56" customFormat="1" ht="21"/>
    <row r="51" s="56" customFormat="1" ht="21"/>
    <row r="52" s="56" customFormat="1" ht="21"/>
    <row r="53" s="56" customFormat="1" ht="21"/>
    <row r="54" s="56" customFormat="1" ht="21"/>
    <row r="55" s="56" customFormat="1" ht="21">
      <c r="F55" s="25"/>
    </row>
    <row r="56" s="56" customFormat="1" ht="21">
      <c r="F56" s="25"/>
    </row>
    <row r="57" spans="1:5" ht="21">
      <c r="A57" s="56"/>
      <c r="B57" s="56"/>
      <c r="C57" s="56"/>
      <c r="D57" s="56"/>
      <c r="E57" s="56"/>
    </row>
    <row r="58" spans="1:5" ht="21">
      <c r="A58" s="56"/>
      <c r="B58" s="56"/>
      <c r="C58" s="56"/>
      <c r="D58" s="56"/>
      <c r="E58" s="56"/>
    </row>
    <row r="59" spans="1:5" ht="21">
      <c r="A59" s="56"/>
      <c r="B59" s="56"/>
      <c r="C59" s="56"/>
      <c r="D59" s="56"/>
      <c r="E59" s="56"/>
    </row>
    <row r="60" spans="1:5" ht="21">
      <c r="A60" s="56"/>
      <c r="B60" s="56"/>
      <c r="C60" s="56"/>
      <c r="D60" s="56"/>
      <c r="E60" s="56"/>
    </row>
  </sheetData>
  <mergeCells count="4">
    <mergeCell ref="A1:E1"/>
    <mergeCell ref="A2:E2"/>
    <mergeCell ref="A3:E3"/>
    <mergeCell ref="A5:A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38"/>
  <sheetViews>
    <sheetView view="pageBreakPreview" zoomScaleSheetLayoutView="100" workbookViewId="0" topLeftCell="A1">
      <selection activeCell="A18" sqref="A18"/>
    </sheetView>
  </sheetViews>
  <sheetFormatPr defaultColWidth="9.140625" defaultRowHeight="12.75"/>
  <cols>
    <col min="1" max="1" width="65.421875" style="23" customWidth="1"/>
    <col min="2" max="3" width="13.28125" style="2" customWidth="1"/>
    <col min="4" max="4" width="13.140625" style="2" customWidth="1"/>
    <col min="5" max="5" width="16.140625" style="2" customWidth="1"/>
    <col min="6" max="16384" width="9.140625" style="2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1:4" ht="23.25">
      <c r="A3" s="1" t="str">
        <f>'[1]รายจ่าย 3 ส่วน'!A3</f>
        <v>ตั้งแต่วันที่  1  ตุลาคม  2553  ถึงวันที่  30  เมษายน  2554</v>
      </c>
      <c r="B3" s="1"/>
      <c r="C3" s="1"/>
      <c r="D3" s="1"/>
    </row>
    <row r="4" spans="1:4" ht="15" customHeight="1">
      <c r="A4" s="3"/>
      <c r="B4" s="4"/>
      <c r="C4" s="4"/>
      <c r="D4" s="4"/>
    </row>
    <row r="5" spans="1:4" ht="23.25">
      <c r="A5" s="5" t="s">
        <v>2</v>
      </c>
      <c r="B5" s="6" t="s">
        <v>3</v>
      </c>
      <c r="C5" s="7" t="s">
        <v>4</v>
      </c>
      <c r="D5" s="6" t="s">
        <v>3</v>
      </c>
    </row>
    <row r="6" spans="1:4" ht="23.25">
      <c r="A6" s="8"/>
      <c r="B6" s="9" t="s">
        <v>5</v>
      </c>
      <c r="C6" s="10" t="s">
        <v>6</v>
      </c>
      <c r="D6" s="9" t="s">
        <v>7</v>
      </c>
    </row>
    <row r="7" spans="1:4" s="13" customFormat="1" ht="21.75">
      <c r="A7" s="11" t="s">
        <v>8</v>
      </c>
      <c r="B7" s="12">
        <v>2223000</v>
      </c>
      <c r="C7" s="12"/>
      <c r="D7" s="12">
        <f>B7-C9-C10-C11-C12-C13-C14-C15</f>
        <v>724000</v>
      </c>
    </row>
    <row r="8" spans="1:4" s="13" customFormat="1" ht="21.75">
      <c r="A8" s="11" t="s">
        <v>9</v>
      </c>
      <c r="B8" s="14"/>
      <c r="C8" s="14"/>
      <c r="D8" s="14"/>
    </row>
    <row r="9" spans="1:4" s="13" customFormat="1" ht="21.75">
      <c r="A9" s="15" t="s">
        <v>10</v>
      </c>
      <c r="B9" s="14"/>
      <c r="C9" s="14">
        <v>208500</v>
      </c>
      <c r="D9" s="14"/>
    </row>
    <row r="10" spans="1:4" s="13" customFormat="1" ht="21.75">
      <c r="A10" s="15" t="s">
        <v>11</v>
      </c>
      <c r="B10" s="14"/>
      <c r="C10" s="14">
        <v>209000</v>
      </c>
      <c r="D10" s="14"/>
    </row>
    <row r="11" spans="1:4" s="13" customFormat="1" ht="21.75">
      <c r="A11" s="15" t="s">
        <v>12</v>
      </c>
      <c r="B11" s="14"/>
      <c r="C11" s="14">
        <v>212500</v>
      </c>
      <c r="D11" s="14"/>
    </row>
    <row r="12" spans="1:4" s="13" customFormat="1" ht="21.75">
      <c r="A12" s="15" t="s">
        <v>13</v>
      </c>
      <c r="B12" s="14"/>
      <c r="C12" s="14">
        <v>217500</v>
      </c>
      <c r="D12" s="14"/>
    </row>
    <row r="13" spans="1:4" s="13" customFormat="1" ht="21.75">
      <c r="A13" s="15" t="s">
        <v>14</v>
      </c>
      <c r="B13" s="14"/>
      <c r="C13" s="14">
        <v>210000</v>
      </c>
      <c r="D13" s="14"/>
    </row>
    <row r="14" spans="1:4" s="13" customFormat="1" ht="21.75">
      <c r="A14" s="15" t="s">
        <v>15</v>
      </c>
      <c r="B14" s="14"/>
      <c r="C14" s="14">
        <v>210500</v>
      </c>
      <c r="D14" s="14"/>
    </row>
    <row r="15" spans="1:4" s="13" customFormat="1" ht="21.75">
      <c r="A15" s="15" t="s">
        <v>16</v>
      </c>
      <c r="B15" s="14"/>
      <c r="C15" s="14">
        <v>231000</v>
      </c>
      <c r="D15" s="14"/>
    </row>
    <row r="16" spans="1:5" ht="23.25">
      <c r="A16" s="16" t="s">
        <v>17</v>
      </c>
      <c r="B16" s="14">
        <v>167000</v>
      </c>
      <c r="C16" s="14"/>
      <c r="D16" s="14">
        <f>B16-C18-C19-C20-C21-C22-C23-C24</f>
        <v>64500</v>
      </c>
      <c r="E16" s="17"/>
    </row>
    <row r="17" spans="1:4" ht="23.25">
      <c r="A17" s="11" t="s">
        <v>18</v>
      </c>
      <c r="B17" s="14"/>
      <c r="C17" s="14"/>
      <c r="D17" s="14"/>
    </row>
    <row r="18" spans="1:4" ht="23.25">
      <c r="A18" s="15" t="s">
        <v>10</v>
      </c>
      <c r="B18" s="14"/>
      <c r="C18" s="14">
        <v>13000</v>
      </c>
      <c r="D18" s="14"/>
    </row>
    <row r="19" spans="1:4" ht="23.25">
      <c r="A19" s="15" t="s">
        <v>11</v>
      </c>
      <c r="B19" s="14"/>
      <c r="C19" s="14">
        <v>14000</v>
      </c>
      <c r="D19" s="14"/>
    </row>
    <row r="20" spans="1:4" ht="23.25">
      <c r="A20" s="15" t="s">
        <v>12</v>
      </c>
      <c r="B20" s="14"/>
      <c r="C20" s="14">
        <v>13500</v>
      </c>
      <c r="D20" s="14"/>
    </row>
    <row r="21" spans="1:4" ht="23.25">
      <c r="A21" s="15" t="s">
        <v>13</v>
      </c>
      <c r="B21" s="14"/>
      <c r="C21" s="14">
        <v>13500</v>
      </c>
      <c r="D21" s="14"/>
    </row>
    <row r="22" spans="1:4" ht="23.25">
      <c r="A22" s="15" t="s">
        <v>14</v>
      </c>
      <c r="B22" s="14"/>
      <c r="C22" s="14">
        <v>13500</v>
      </c>
      <c r="D22" s="14"/>
    </row>
    <row r="23" spans="1:4" ht="23.25">
      <c r="A23" s="15" t="s">
        <v>15</v>
      </c>
      <c r="B23" s="14"/>
      <c r="C23" s="14">
        <v>13500</v>
      </c>
      <c r="D23" s="14"/>
    </row>
    <row r="24" spans="1:4" ht="23.25">
      <c r="A24" s="15" t="s">
        <v>16</v>
      </c>
      <c r="B24" s="14"/>
      <c r="C24" s="14">
        <v>21500</v>
      </c>
      <c r="D24" s="14"/>
    </row>
    <row r="25" spans="1:4" ht="23.25">
      <c r="A25" s="11" t="s">
        <v>19</v>
      </c>
      <c r="B25" s="14">
        <v>6000</v>
      </c>
      <c r="C25" s="14">
        <v>6000</v>
      </c>
      <c r="D25" s="14">
        <f>B25-C25</f>
        <v>0</v>
      </c>
    </row>
    <row r="26" spans="1:4" ht="23.25">
      <c r="A26" s="11" t="s">
        <v>20</v>
      </c>
      <c r="B26" s="14"/>
      <c r="C26" s="14"/>
      <c r="D26" s="14"/>
    </row>
    <row r="27" spans="1:4" ht="23.25">
      <c r="A27" s="15" t="s">
        <v>21</v>
      </c>
      <c r="B27" s="14">
        <v>44496</v>
      </c>
      <c r="C27" s="14"/>
      <c r="D27" s="14">
        <f>B27-C29-C30-C32-C33-C34-C35</f>
        <v>16</v>
      </c>
    </row>
    <row r="28" spans="1:4" ht="23.25">
      <c r="A28" s="15" t="s">
        <v>22</v>
      </c>
      <c r="B28" s="14"/>
      <c r="C28" s="14"/>
      <c r="D28" s="14"/>
    </row>
    <row r="29" spans="1:4" ht="23.25">
      <c r="A29" s="15" t="s">
        <v>23</v>
      </c>
      <c r="B29" s="14"/>
      <c r="C29" s="14">
        <v>13500</v>
      </c>
      <c r="D29" s="14"/>
    </row>
    <row r="30" spans="1:4" ht="23.25">
      <c r="A30" s="15" t="s">
        <v>24</v>
      </c>
      <c r="B30" s="14"/>
      <c r="C30" s="14">
        <v>5990</v>
      </c>
      <c r="D30" s="14"/>
    </row>
    <row r="31" spans="1:4" ht="23.25">
      <c r="A31" s="15" t="s">
        <v>25</v>
      </c>
      <c r="B31" s="14"/>
      <c r="C31" s="14"/>
      <c r="D31" s="14"/>
    </row>
    <row r="32" spans="1:4" ht="23.25">
      <c r="A32" s="15" t="s">
        <v>26</v>
      </c>
      <c r="B32" s="14"/>
      <c r="C32" s="14">
        <v>5820</v>
      </c>
      <c r="D32" s="14"/>
    </row>
    <row r="33" spans="1:4" ht="23.25">
      <c r="A33" s="15" t="s">
        <v>27</v>
      </c>
      <c r="B33" s="14"/>
      <c r="C33" s="14">
        <v>12600</v>
      </c>
      <c r="D33" s="14"/>
    </row>
    <row r="34" spans="1:4" ht="23.25">
      <c r="A34" s="15" t="s">
        <v>28</v>
      </c>
      <c r="B34" s="14"/>
      <c r="C34" s="14">
        <v>1770</v>
      </c>
      <c r="D34" s="14"/>
    </row>
    <row r="35" spans="1:4" ht="23.25">
      <c r="A35" s="15" t="s">
        <v>29</v>
      </c>
      <c r="B35" s="14"/>
      <c r="C35" s="14">
        <v>4800</v>
      </c>
      <c r="D35" s="14"/>
    </row>
    <row r="36" spans="1:4" ht="23.25">
      <c r="A36" s="18" t="s">
        <v>30</v>
      </c>
      <c r="B36" s="14">
        <v>10000</v>
      </c>
      <c r="C36" s="14"/>
      <c r="D36" s="14">
        <f>B36-C36</f>
        <v>10000</v>
      </c>
    </row>
    <row r="37" spans="1:4" ht="23.25">
      <c r="A37" s="19" t="s">
        <v>31</v>
      </c>
      <c r="B37" s="14">
        <v>107710</v>
      </c>
      <c r="C37" s="14"/>
      <c r="D37" s="14">
        <f>B37-C37</f>
        <v>107710</v>
      </c>
    </row>
    <row r="38" spans="1:5" ht="24" thickBot="1">
      <c r="A38" s="20" t="s">
        <v>32</v>
      </c>
      <c r="B38" s="21">
        <f>SUM(B7:B37)</f>
        <v>2558206</v>
      </c>
      <c r="C38" s="22">
        <f>SUM(C7:C36)</f>
        <v>1651980</v>
      </c>
      <c r="D38" s="21">
        <f>SUM(D7:D37)</f>
        <v>906226</v>
      </c>
      <c r="E38" s="17">
        <f>B38-C38</f>
        <v>906226</v>
      </c>
    </row>
    <row r="39" ht="24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2:H91"/>
  <sheetViews>
    <sheetView view="pageBreakPreview" zoomScaleSheetLayoutView="100" workbookViewId="0" topLeftCell="A1">
      <selection activeCell="B66" sqref="B66:B75"/>
    </sheetView>
  </sheetViews>
  <sheetFormatPr defaultColWidth="9.140625" defaultRowHeight="12.75"/>
  <cols>
    <col min="1" max="2" width="16.57421875" style="71" customWidth="1"/>
    <col min="3" max="3" width="55.57421875" style="71" customWidth="1"/>
    <col min="4" max="4" width="9.7109375" style="71" customWidth="1"/>
    <col min="5" max="5" width="16.421875" style="71" customWidth="1"/>
    <col min="6" max="6" width="16.00390625" style="74" customWidth="1"/>
    <col min="7" max="7" width="14.140625" style="75" customWidth="1"/>
    <col min="8" max="16384" width="9.140625" style="71" customWidth="1"/>
  </cols>
  <sheetData>
    <row r="2" spans="1:5" ht="23.25">
      <c r="A2" s="70" t="s">
        <v>97</v>
      </c>
      <c r="C2" s="72"/>
      <c r="D2" s="73" t="s">
        <v>98</v>
      </c>
      <c r="E2" s="73"/>
    </row>
    <row r="3" spans="1:3" ht="23.25">
      <c r="A3" s="70" t="s">
        <v>99</v>
      </c>
      <c r="C3" s="72"/>
    </row>
    <row r="4" spans="1:8" ht="23.25">
      <c r="A4" s="76" t="s">
        <v>100</v>
      </c>
      <c r="B4" s="76"/>
      <c r="C4" s="76"/>
      <c r="D4" s="76"/>
      <c r="E4" s="76"/>
      <c r="F4" s="77"/>
      <c r="G4" s="78"/>
      <c r="H4" s="79"/>
    </row>
    <row r="5" spans="1:8" ht="24" thickBot="1">
      <c r="A5" s="80" t="s">
        <v>101</v>
      </c>
      <c r="B5" s="80"/>
      <c r="C5" s="80"/>
      <c r="D5" s="80"/>
      <c r="E5" s="80"/>
      <c r="F5" s="81"/>
      <c r="G5" s="82"/>
      <c r="H5" s="83"/>
    </row>
    <row r="6" spans="1:5" ht="27.75" customHeight="1" thickTop="1">
      <c r="A6" s="84" t="s">
        <v>102</v>
      </c>
      <c r="B6" s="85"/>
      <c r="C6" s="86"/>
      <c r="D6" s="87" t="s">
        <v>35</v>
      </c>
      <c r="E6" s="88" t="s">
        <v>103</v>
      </c>
    </row>
    <row r="7" spans="1:5" ht="27.75" customHeight="1">
      <c r="A7" s="89" t="s">
        <v>36</v>
      </c>
      <c r="B7" s="90" t="s">
        <v>104</v>
      </c>
      <c r="C7" s="91" t="s">
        <v>105</v>
      </c>
      <c r="D7" s="91" t="s">
        <v>40</v>
      </c>
      <c r="E7" s="92" t="s">
        <v>104</v>
      </c>
    </row>
    <row r="8" spans="1:5" ht="24" thickBot="1">
      <c r="A8" s="93" t="s">
        <v>106</v>
      </c>
      <c r="B8" s="94" t="s">
        <v>106</v>
      </c>
      <c r="C8" s="95"/>
      <c r="D8" s="95"/>
      <c r="E8" s="93" t="s">
        <v>106</v>
      </c>
    </row>
    <row r="9" spans="1:5" ht="24.75" thickBot="1" thickTop="1">
      <c r="A9" s="96"/>
      <c r="B9" s="97">
        <v>5728510.22</v>
      </c>
      <c r="C9" s="98" t="s">
        <v>107</v>
      </c>
      <c r="D9" s="99"/>
      <c r="E9" s="54">
        <f>'[4]รายงานรับ-จ่ายเงินสด'!$E$84</f>
        <v>8277096.1</v>
      </c>
    </row>
    <row r="10" spans="1:5" ht="24" thickTop="1">
      <c r="A10" s="41"/>
      <c r="B10" s="41"/>
      <c r="C10" s="100" t="s">
        <v>108</v>
      </c>
      <c r="D10" s="101"/>
      <c r="E10" s="41"/>
    </row>
    <row r="11" spans="1:5" ht="23.25">
      <c r="A11" s="41">
        <f>'[1]รับ-จ่ายหมวดใหญ่'!C7</f>
        <v>223000</v>
      </c>
      <c r="B11" s="42">
        <f>'[1]รับ-จ่ายหมวดใหญ่'!D7</f>
        <v>223301.65</v>
      </c>
      <c r="C11" s="101" t="s">
        <v>109</v>
      </c>
      <c r="D11" s="102" t="s">
        <v>46</v>
      </c>
      <c r="E11" s="42">
        <f>'[1]หมายเหตุ 1'!D8</f>
        <v>10231.220000000001</v>
      </c>
    </row>
    <row r="12" spans="1:5" ht="23.25">
      <c r="A12" s="41">
        <f>'[1]รับ-จ่ายหมวดใหญ่'!C8</f>
        <v>19500</v>
      </c>
      <c r="B12" s="41">
        <f>'[1]รับ-จ่ายหมวดใหญ่'!D8</f>
        <v>6158</v>
      </c>
      <c r="C12" s="71" t="s">
        <v>110</v>
      </c>
      <c r="D12" s="102" t="s">
        <v>50</v>
      </c>
      <c r="E12" s="41">
        <f>'[1]หมายเหตุ 1'!D12</f>
        <v>462</v>
      </c>
    </row>
    <row r="13" spans="1:5" ht="23.25">
      <c r="A13" s="41">
        <f>'[1]รับ-จ่ายหมวดใหญ่'!C9</f>
        <v>60000</v>
      </c>
      <c r="B13" s="42">
        <f>'[1]รับ-จ่ายหมวดใหญ่'!D9</f>
        <v>25993.51</v>
      </c>
      <c r="C13" s="71" t="s">
        <v>111</v>
      </c>
      <c r="D13" s="102" t="s">
        <v>55</v>
      </c>
      <c r="E13" s="42">
        <f>'[1]หมายเหตุ 1'!D21</f>
        <v>0</v>
      </c>
    </row>
    <row r="14" spans="1:5" ht="23.25">
      <c r="A14" s="41">
        <f>'[1]รับ-จ่ายหมวดใหญ่'!C10</f>
        <v>270000</v>
      </c>
      <c r="B14" s="41">
        <f>'[1]รับ-จ่ายหมวดใหญ่'!D10</f>
        <v>122289</v>
      </c>
      <c r="C14" s="71" t="s">
        <v>112</v>
      </c>
      <c r="D14" s="102" t="s">
        <v>59</v>
      </c>
      <c r="E14" s="41">
        <f>'[1]หมายเหตุ 1'!D23</f>
        <v>46487</v>
      </c>
    </row>
    <row r="15" spans="1:5" ht="23.25">
      <c r="A15" s="41">
        <f>'[1]รับ-จ่ายหมวดใหญ่'!C11</f>
        <v>269000</v>
      </c>
      <c r="B15" s="41">
        <f>'[1]รับ-จ่ายหมวดใหญ่'!D11</f>
        <v>189159</v>
      </c>
      <c r="C15" s="71" t="s">
        <v>113</v>
      </c>
      <c r="D15" s="102" t="s">
        <v>63</v>
      </c>
      <c r="E15" s="41">
        <f>'[1]หมายเหตุ 1'!D25</f>
        <v>50800</v>
      </c>
    </row>
    <row r="16" spans="1:5" ht="23.25">
      <c r="A16" s="41">
        <f>'[1]รับ-จ่ายหมวดใหญ่'!C12</f>
        <v>0</v>
      </c>
      <c r="B16" s="42">
        <f>'[1]รับ-จ่ายหมวดใหญ่'!D12</f>
        <v>0</v>
      </c>
      <c r="C16" s="71" t="s">
        <v>114</v>
      </c>
      <c r="D16" s="102" t="s">
        <v>67</v>
      </c>
      <c r="E16" s="42">
        <f>'[1]หมายเหตุ 1'!D30</f>
        <v>0</v>
      </c>
    </row>
    <row r="17" spans="1:5" ht="23.25">
      <c r="A17" s="42">
        <f>'[1]รับ-จ่ายหมวดใหญ่'!C13</f>
        <v>8003000</v>
      </c>
      <c r="B17" s="42">
        <f>'[1]รับ-จ่ายหมวดใหญ่'!D13</f>
        <v>5239559.470000001</v>
      </c>
      <c r="C17" s="71" t="s">
        <v>115</v>
      </c>
      <c r="D17" s="102" t="s">
        <v>71</v>
      </c>
      <c r="E17" s="42">
        <f>'[1]หมายเหตุ 1'!D32</f>
        <v>1277477.05</v>
      </c>
    </row>
    <row r="18" spans="1:5" ht="23.25">
      <c r="A18" s="42">
        <f>'[1]รับ-จ่ายหมวดใหญ่'!C14</f>
        <v>5828000</v>
      </c>
      <c r="B18" s="42">
        <f>'[1]รับ-จ่ายหมวดใหญ่'!D14</f>
        <v>4138098</v>
      </c>
      <c r="C18" s="71" t="s">
        <v>116</v>
      </c>
      <c r="D18" s="102" t="s">
        <v>75</v>
      </c>
      <c r="E18" s="42">
        <f>'[1]หมายเหตุ 1'!D44</f>
        <v>0</v>
      </c>
    </row>
    <row r="19" spans="1:5" ht="24" thickBot="1">
      <c r="A19" s="54">
        <f>SUM(A11:A18)</f>
        <v>14672500</v>
      </c>
      <c r="B19" s="54">
        <f>SUM(B11:B18)</f>
        <v>9944558.63</v>
      </c>
      <c r="D19" s="103"/>
      <c r="E19" s="104">
        <f>SUM(E11:E18)</f>
        <v>1385457.27</v>
      </c>
    </row>
    <row r="20" spans="2:7" ht="24" thickTop="1">
      <c r="B20" s="42">
        <f>'[1]หมายเหตุ 2,3'!I42</f>
        <v>23404.15</v>
      </c>
      <c r="C20" s="71" t="s">
        <v>117</v>
      </c>
      <c r="D20" s="105" t="s">
        <v>118</v>
      </c>
      <c r="E20" s="106">
        <f>'[1]หมายเหตุ 2,3'!H42</f>
        <v>8514.179999999998</v>
      </c>
      <c r="F20" s="107"/>
      <c r="G20" s="108"/>
    </row>
    <row r="21" spans="2:7" ht="23.25">
      <c r="B21" s="41">
        <f>F21+E21</f>
        <v>50675.44</v>
      </c>
      <c r="C21" s="101" t="s">
        <v>119</v>
      </c>
      <c r="D21" s="105" t="s">
        <v>42</v>
      </c>
      <c r="E21" s="42">
        <v>0</v>
      </c>
      <c r="F21" s="109">
        <f>'[4]รายงานรับ-จ่ายเงินสด'!B21</f>
        <v>50675.44</v>
      </c>
      <c r="G21" s="110"/>
    </row>
    <row r="22" spans="2:7" ht="23.25">
      <c r="B22" s="41">
        <f aca="true" t="shared" si="0" ref="B22:B27">E22+F22</f>
        <v>124643</v>
      </c>
      <c r="C22" s="101" t="s">
        <v>120</v>
      </c>
      <c r="D22" s="105" t="s">
        <v>121</v>
      </c>
      <c r="E22" s="42">
        <v>0</v>
      </c>
      <c r="F22" s="109">
        <f>'[4]รายงานรับ-จ่ายเงินสด'!B22</f>
        <v>124643</v>
      </c>
      <c r="G22" s="110"/>
    </row>
    <row r="23" spans="2:7" ht="23.25">
      <c r="B23" s="41">
        <f t="shared" si="0"/>
        <v>450500</v>
      </c>
      <c r="C23" s="101" t="s">
        <v>122</v>
      </c>
      <c r="D23" s="105" t="s">
        <v>42</v>
      </c>
      <c r="E23" s="42">
        <v>0</v>
      </c>
      <c r="F23" s="109">
        <f>'[4]รายงานรับ-จ่ายเงินสด'!B23</f>
        <v>450500</v>
      </c>
      <c r="G23" s="110"/>
    </row>
    <row r="24" spans="2:7" ht="23.25">
      <c r="B24" s="41">
        <f t="shared" si="0"/>
        <v>2223000</v>
      </c>
      <c r="C24" s="111" t="s">
        <v>123</v>
      </c>
      <c r="D24" s="105" t="s">
        <v>124</v>
      </c>
      <c r="E24" s="42">
        <v>951000</v>
      </c>
      <c r="F24" s="109">
        <f>'[4]รายงานรับ-จ่ายเงินสด'!B24</f>
        <v>1272000</v>
      </c>
      <c r="G24" s="110"/>
    </row>
    <row r="25" spans="2:7" ht="23.25">
      <c r="B25" s="41">
        <f t="shared" si="0"/>
        <v>167000</v>
      </c>
      <c r="C25" s="112" t="s">
        <v>125</v>
      </c>
      <c r="D25" s="105" t="s">
        <v>124</v>
      </c>
      <c r="E25" s="42">
        <v>86000</v>
      </c>
      <c r="F25" s="109">
        <f>'[4]รายงานรับ-จ่ายเงินสด'!B25</f>
        <v>81000</v>
      </c>
      <c r="G25" s="110"/>
    </row>
    <row r="26" spans="2:7" ht="23.25">
      <c r="B26" s="41">
        <f t="shared" si="0"/>
        <v>6000</v>
      </c>
      <c r="C26" s="112" t="s">
        <v>126</v>
      </c>
      <c r="D26" s="105" t="s">
        <v>124</v>
      </c>
      <c r="E26" s="42">
        <v>0</v>
      </c>
      <c r="F26" s="109">
        <f>'[4]รายงานรับ-จ่ายเงินสด'!B26</f>
        <v>6000</v>
      </c>
      <c r="G26" s="110"/>
    </row>
    <row r="27" spans="2:7" ht="23.25">
      <c r="B27" s="41">
        <f t="shared" si="0"/>
        <v>44496</v>
      </c>
      <c r="C27" s="112" t="s">
        <v>127</v>
      </c>
      <c r="D27" s="105" t="s">
        <v>42</v>
      </c>
      <c r="E27" s="42">
        <v>0</v>
      </c>
      <c r="F27" s="109">
        <f>'[4]รายงานรับ-จ่ายเงินสด'!B27</f>
        <v>44496</v>
      </c>
      <c r="G27" s="110"/>
    </row>
    <row r="28" spans="2:7" ht="23.25">
      <c r="B28" s="41">
        <f>F28+E28</f>
        <v>10000</v>
      </c>
      <c r="C28" s="112" t="s">
        <v>128</v>
      </c>
      <c r="D28" s="105" t="s">
        <v>124</v>
      </c>
      <c r="E28" s="42">
        <v>0</v>
      </c>
      <c r="F28" s="109">
        <f>'[4]รายงานรับ-จ่ายเงินสด'!B28</f>
        <v>10000</v>
      </c>
      <c r="G28" s="110"/>
    </row>
    <row r="29" spans="2:7" ht="23.25">
      <c r="B29" s="41">
        <f>E29+F29</f>
        <v>107710</v>
      </c>
      <c r="C29" s="112" t="s">
        <v>129</v>
      </c>
      <c r="D29" s="105" t="s">
        <v>42</v>
      </c>
      <c r="E29" s="42">
        <v>107710</v>
      </c>
      <c r="F29" s="109"/>
      <c r="G29" s="110"/>
    </row>
    <row r="30" spans="2:7" ht="23.25">
      <c r="B30" s="52"/>
      <c r="C30" s="113"/>
      <c r="D30" s="114"/>
      <c r="E30" s="115"/>
      <c r="G30" s="110"/>
    </row>
    <row r="31" spans="2:7" ht="23.25">
      <c r="B31" s="116"/>
      <c r="C31" s="101"/>
      <c r="D31" s="117"/>
      <c r="E31" s="42"/>
      <c r="G31" s="110"/>
    </row>
    <row r="32" spans="2:7" ht="23.25">
      <c r="B32" s="116"/>
      <c r="C32" s="101"/>
      <c r="D32" s="117"/>
      <c r="E32" s="42"/>
      <c r="G32" s="110"/>
    </row>
    <row r="33" spans="2:7" ht="23.25">
      <c r="B33" s="118"/>
      <c r="C33" s="101"/>
      <c r="D33" s="117"/>
      <c r="E33" s="115"/>
      <c r="G33" s="119"/>
    </row>
    <row r="34" spans="2:7" ht="23.25">
      <c r="B34" s="120">
        <f>SUM(B20:B33)</f>
        <v>3207428.59</v>
      </c>
      <c r="D34" s="121"/>
      <c r="E34" s="120">
        <f>SUM(E20:E33)</f>
        <v>1153224.1800000002</v>
      </c>
      <c r="G34" s="119"/>
    </row>
    <row r="35" spans="2:7" ht="24" thickBot="1">
      <c r="B35" s="54">
        <f>B19+B34</f>
        <v>13151987.22</v>
      </c>
      <c r="C35" s="122" t="s">
        <v>130</v>
      </c>
      <c r="D35" s="75"/>
      <c r="E35" s="54">
        <f>E19+E34</f>
        <v>2538681.45</v>
      </c>
      <c r="G35" s="119"/>
    </row>
    <row r="36" spans="2:7" ht="24" thickTop="1">
      <c r="B36" s="123"/>
      <c r="C36" s="122"/>
      <c r="D36" s="75"/>
      <c r="E36" s="123"/>
      <c r="G36" s="119"/>
    </row>
    <row r="37" spans="2:7" ht="23.25">
      <c r="B37" s="123"/>
      <c r="C37" s="122"/>
      <c r="D37" s="75"/>
      <c r="E37" s="123"/>
      <c r="G37" s="119"/>
    </row>
    <row r="38" spans="2:7" ht="23.25">
      <c r="B38" s="123"/>
      <c r="C38" s="122"/>
      <c r="D38" s="75"/>
      <c r="E38" s="123"/>
      <c r="G38" s="119"/>
    </row>
    <row r="39" spans="2:7" ht="23.25">
      <c r="B39" s="123"/>
      <c r="C39" s="122"/>
      <c r="D39" s="75"/>
      <c r="E39" s="123"/>
      <c r="G39" s="119"/>
    </row>
    <row r="40" spans="2:7" ht="23.25">
      <c r="B40" s="123"/>
      <c r="C40" s="122"/>
      <c r="D40" s="75"/>
      <c r="E40" s="123"/>
      <c r="G40" s="119"/>
    </row>
    <row r="41" spans="2:7" ht="23.25">
      <c r="B41" s="123"/>
      <c r="C41" s="122"/>
      <c r="D41" s="75"/>
      <c r="E41" s="123"/>
      <c r="G41" s="119"/>
    </row>
    <row r="42" spans="2:7" ht="23.25">
      <c r="B42" s="123"/>
      <c r="C42" s="122"/>
      <c r="D42" s="75"/>
      <c r="E42" s="123"/>
      <c r="G42" s="119"/>
    </row>
    <row r="43" spans="2:7" ht="23.25">
      <c r="B43" s="123"/>
      <c r="C43" s="122"/>
      <c r="D43" s="75"/>
      <c r="E43" s="123"/>
      <c r="G43" s="119"/>
    </row>
    <row r="44" spans="2:7" ht="23.25">
      <c r="B44" s="123"/>
      <c r="C44" s="122"/>
      <c r="D44" s="75"/>
      <c r="E44" s="123"/>
      <c r="G44" s="119"/>
    </row>
    <row r="45" spans="2:7" ht="23.25">
      <c r="B45" s="123"/>
      <c r="C45" s="122"/>
      <c r="D45" s="75"/>
      <c r="E45" s="123"/>
      <c r="G45" s="119"/>
    </row>
    <row r="46" spans="1:7" ht="23.25">
      <c r="A46" s="124" t="s">
        <v>131</v>
      </c>
      <c r="B46" s="125"/>
      <c r="C46" s="126"/>
      <c r="D46" s="126"/>
      <c r="E46" s="126"/>
      <c r="G46" s="119"/>
    </row>
    <row r="47" spans="1:7" ht="20.25" customHeight="1" thickBot="1">
      <c r="A47" s="127" t="s">
        <v>132</v>
      </c>
      <c r="B47" s="127"/>
      <c r="C47" s="127"/>
      <c r="D47" s="127"/>
      <c r="E47" s="127"/>
      <c r="G47" s="119"/>
    </row>
    <row r="48" spans="1:7" ht="27.75" customHeight="1" thickTop="1">
      <c r="A48" s="84" t="s">
        <v>102</v>
      </c>
      <c r="B48" s="85"/>
      <c r="C48" s="86"/>
      <c r="D48" s="87" t="s">
        <v>35</v>
      </c>
      <c r="E48" s="88" t="s">
        <v>103</v>
      </c>
      <c r="G48" s="119"/>
    </row>
    <row r="49" spans="1:7" ht="23.25">
      <c r="A49" s="89" t="s">
        <v>36</v>
      </c>
      <c r="B49" s="90" t="s">
        <v>104</v>
      </c>
      <c r="C49" s="91" t="s">
        <v>105</v>
      </c>
      <c r="D49" s="91" t="s">
        <v>40</v>
      </c>
      <c r="E49" s="89" t="s">
        <v>104</v>
      </c>
      <c r="G49" s="119"/>
    </row>
    <row r="50" spans="1:7" ht="24" thickBot="1">
      <c r="A50" s="93" t="s">
        <v>106</v>
      </c>
      <c r="B50" s="94" t="s">
        <v>106</v>
      </c>
      <c r="C50" s="95"/>
      <c r="D50" s="95"/>
      <c r="E50" s="93" t="s">
        <v>106</v>
      </c>
      <c r="G50" s="119"/>
    </row>
    <row r="51" spans="1:7" ht="24" thickTop="1">
      <c r="A51" s="96"/>
      <c r="B51" s="128"/>
      <c r="C51" s="100" t="s">
        <v>133</v>
      </c>
      <c r="D51" s="129"/>
      <c r="E51" s="106"/>
      <c r="G51" s="119"/>
    </row>
    <row r="52" spans="1:7" ht="23.25">
      <c r="A52" s="41">
        <f>'[1]รับ-จ่ายหมวดใหญ่'!I7+'[1]รับ-จ่ายหมวดใหญ่'!I8</f>
        <v>1872647</v>
      </c>
      <c r="B52" s="42">
        <f>'[1]รับ-จ่ายหมวดใหญ่'!J7+'[1]รับ-จ่ายหมวดใหญ่'!J8</f>
        <v>684693</v>
      </c>
      <c r="C52" s="130" t="s">
        <v>134</v>
      </c>
      <c r="D52" s="102" t="s">
        <v>135</v>
      </c>
      <c r="E52" s="42">
        <v>320018</v>
      </c>
      <c r="G52" s="119"/>
    </row>
    <row r="53" spans="1:7" ht="23.25">
      <c r="A53" s="41">
        <f>'[1]รับ-จ่ายหมวดใหญ่'!I9</f>
        <v>2349180</v>
      </c>
      <c r="B53" s="41">
        <f>'[1]รับ-จ่ายหมวดใหญ่'!J9</f>
        <v>1312898</v>
      </c>
      <c r="C53" s="71" t="s">
        <v>136</v>
      </c>
      <c r="D53" s="131">
        <v>100</v>
      </c>
      <c r="E53" s="41">
        <v>208000</v>
      </c>
      <c r="G53" s="119"/>
    </row>
    <row r="54" spans="1:7" ht="23.25">
      <c r="A54" s="41">
        <f>'[1]รับ-จ่ายหมวดใหญ่'!I10</f>
        <v>221520</v>
      </c>
      <c r="B54" s="41">
        <f>'[1]รับ-จ่ายหมวดใหญ่'!J10</f>
        <v>129540</v>
      </c>
      <c r="C54" s="71" t="s">
        <v>137</v>
      </c>
      <c r="D54" s="131">
        <v>120</v>
      </c>
      <c r="E54" s="41">
        <v>18780</v>
      </c>
      <c r="G54" s="119"/>
    </row>
    <row r="55" spans="1:7" ht="23.25">
      <c r="A55" s="41">
        <f>'[1]รับ-จ่ายหมวดใหญ่'!I11</f>
        <v>1187020</v>
      </c>
      <c r="B55" s="41">
        <f>'[1]รับ-จ่ายหมวดใหญ่'!J11</f>
        <v>683550</v>
      </c>
      <c r="C55" s="71" t="s">
        <v>138</v>
      </c>
      <c r="D55" s="131">
        <v>130</v>
      </c>
      <c r="E55" s="41">
        <v>97650</v>
      </c>
      <c r="G55" s="119"/>
    </row>
    <row r="56" spans="1:7" ht="23.25">
      <c r="A56" s="41">
        <f>'[1]รับ-จ่ายหมวดใหญ่'!I12+'[1]รับ-จ่ายหมวดใหญ่'!I13</f>
        <v>1858690</v>
      </c>
      <c r="B56" s="41">
        <f>'[1]รับ-จ่ายหมวดใหญ่'!J12</f>
        <v>681013</v>
      </c>
      <c r="C56" s="71" t="s">
        <v>139</v>
      </c>
      <c r="D56" s="131">
        <v>200</v>
      </c>
      <c r="E56" s="41">
        <v>80450</v>
      </c>
      <c r="G56" s="119"/>
    </row>
    <row r="57" spans="1:5" ht="23.25">
      <c r="A57" s="41">
        <f>'[1]รับ-จ่ายหมวดใหญ่'!I14+'[1]รับ-จ่ายหมวดใหญ่'!I15</f>
        <v>2651000</v>
      </c>
      <c r="B57" s="41">
        <f>'[1]รับ-จ่ายหมวดใหญ่'!J14+'[1]รับ-จ่ายหมวดใหญ่'!J15</f>
        <v>954775.73</v>
      </c>
      <c r="C57" s="71" t="s">
        <v>140</v>
      </c>
      <c r="D57" s="131">
        <v>250</v>
      </c>
      <c r="E57" s="41">
        <v>64341</v>
      </c>
    </row>
    <row r="58" spans="1:7" ht="23.25">
      <c r="A58" s="41">
        <f>'[1]รับ-จ่ายหมวดใหญ่'!I16+'[1]รับ-จ่ายหมวดใหญ่'!I17</f>
        <v>889040</v>
      </c>
      <c r="B58" s="42">
        <f>'[1]รับ-จ่ายหมวดใหญ่'!J16+'[1]รับ-จ่ายหมวดใหญ่'!J17</f>
        <v>333099.79</v>
      </c>
      <c r="C58" s="71" t="s">
        <v>141</v>
      </c>
      <c r="D58" s="131">
        <v>270</v>
      </c>
      <c r="E58" s="42">
        <v>14775</v>
      </c>
      <c r="G58" s="119"/>
    </row>
    <row r="59" spans="1:7" ht="23.25">
      <c r="A59" s="51">
        <f>'[1]รับ-จ่ายหมวดใหญ่'!I18</f>
        <v>516500</v>
      </c>
      <c r="B59" s="41">
        <f>'[1]รับ-จ่ายหมวดใหญ่'!J18</f>
        <v>214888.25</v>
      </c>
      <c r="C59" s="71" t="s">
        <v>142</v>
      </c>
      <c r="D59" s="131">
        <v>300</v>
      </c>
      <c r="E59" s="41">
        <v>30922.81</v>
      </c>
      <c r="G59" s="119"/>
    </row>
    <row r="60" spans="1:7" ht="23.25">
      <c r="A60" s="41">
        <f>'[1]รับ-จ่ายหมวดใหญ่'!I19</f>
        <v>1561600</v>
      </c>
      <c r="B60" s="42">
        <f>'[1]รับ-จ่ายหมวดใหญ่'!J19</f>
        <v>457200</v>
      </c>
      <c r="C60" s="71" t="s">
        <v>116</v>
      </c>
      <c r="D60" s="131">
        <v>400</v>
      </c>
      <c r="E60" s="42">
        <v>0</v>
      </c>
      <c r="G60" s="119"/>
    </row>
    <row r="61" spans="1:7" ht="23.25">
      <c r="A61" s="41">
        <f>'[1]รับ-จ่ายหมวดใหญ่'!I20+'[1]รับ-จ่ายหมวดใหญ่'!I21</f>
        <v>195375</v>
      </c>
      <c r="B61" s="42">
        <f>'[1]รับ-จ่ายหมวดใหญ่'!J20+'[1]รับ-จ่ายหมวดใหญ่'!J21</f>
        <v>116430</v>
      </c>
      <c r="C61" s="71" t="s">
        <v>143</v>
      </c>
      <c r="D61" s="131">
        <v>450</v>
      </c>
      <c r="E61" s="42">
        <v>0</v>
      </c>
      <c r="G61" s="119"/>
    </row>
    <row r="62" spans="1:7" ht="23.25">
      <c r="A62" s="41">
        <f>'[1]รับ-จ่ายหมวดใหญ่'!I22</f>
        <v>1344200</v>
      </c>
      <c r="B62" s="42">
        <f>'[1]รับ-จ่ายหมวดใหญ่'!J22</f>
        <v>0</v>
      </c>
      <c r="C62" s="71" t="s">
        <v>144</v>
      </c>
      <c r="D62" s="131">
        <v>500</v>
      </c>
      <c r="E62" s="42">
        <f>B62-F62</f>
        <v>0</v>
      </c>
      <c r="G62" s="119"/>
    </row>
    <row r="63" spans="1:7" ht="23.25">
      <c r="A63" s="41">
        <f>'[1]รับ-จ่ายหมวดใหญ่'!I23</f>
        <v>25000</v>
      </c>
      <c r="B63" s="42">
        <f>'[1]รับ-จ่ายหมวดใหญ่'!J23</f>
        <v>0</v>
      </c>
      <c r="C63" s="71" t="s">
        <v>145</v>
      </c>
      <c r="D63" s="131">
        <v>550</v>
      </c>
      <c r="E63" s="42">
        <f>B63-F63</f>
        <v>0</v>
      </c>
      <c r="G63" s="119"/>
    </row>
    <row r="64" spans="1:7" ht="24" thickBot="1">
      <c r="A64" s="54">
        <f>SUM(A52:A63)</f>
        <v>14671772</v>
      </c>
      <c r="B64" s="54">
        <f>SUM(B52:B63)</f>
        <v>5568087.7700000005</v>
      </c>
      <c r="D64" s="103"/>
      <c r="E64" s="54">
        <f>SUM(E52:E63)</f>
        <v>834936.81</v>
      </c>
      <c r="G64" s="119"/>
    </row>
    <row r="65" spans="1:7" ht="24" thickTop="1">
      <c r="A65" s="132"/>
      <c r="B65" s="42">
        <f>'[1]หมายเหตุ 2,3'!I12</f>
        <v>30947.51</v>
      </c>
      <c r="C65" s="71" t="s">
        <v>146</v>
      </c>
      <c r="D65" s="131">
        <v>900</v>
      </c>
      <c r="E65" s="42">
        <f>'[1]หมายเหตุ 2,3'!H12</f>
        <v>1932.46</v>
      </c>
      <c r="F65" s="107"/>
      <c r="G65" s="133"/>
    </row>
    <row r="66" spans="1:7" ht="23.25">
      <c r="A66" s="134"/>
      <c r="B66" s="42">
        <f>E66+F66</f>
        <v>160023</v>
      </c>
      <c r="C66" s="71" t="s">
        <v>147</v>
      </c>
      <c r="D66" s="102" t="s">
        <v>121</v>
      </c>
      <c r="E66" s="42">
        <v>8560</v>
      </c>
      <c r="F66" s="135">
        <f>'[4]รายงานรับ-จ่ายเงินสด'!B66</f>
        <v>151463</v>
      </c>
      <c r="G66" s="109"/>
    </row>
    <row r="67" spans="1:7" ht="23.25">
      <c r="A67" s="134"/>
      <c r="B67" s="42">
        <f>F67+E67</f>
        <v>417500</v>
      </c>
      <c r="C67" s="136" t="s">
        <v>148</v>
      </c>
      <c r="D67" s="102" t="s">
        <v>42</v>
      </c>
      <c r="E67" s="42">
        <v>0</v>
      </c>
      <c r="F67" s="109">
        <f>'[4]รายงานรับ-จ่ายเงินสด'!B67</f>
        <v>417500</v>
      </c>
      <c r="G67" s="109"/>
    </row>
    <row r="68" spans="1:7" ht="23.25">
      <c r="A68" s="134"/>
      <c r="B68" s="42">
        <f aca="true" t="shared" si="1" ref="B68:B75">E68+F68</f>
        <v>27000</v>
      </c>
      <c r="C68" s="136" t="s">
        <v>149</v>
      </c>
      <c r="D68" s="102" t="s">
        <v>42</v>
      </c>
      <c r="E68" s="42">
        <v>0</v>
      </c>
      <c r="F68" s="109">
        <f>'[4]รายงานรับ-จ่ายเงินสด'!B68</f>
        <v>27000</v>
      </c>
      <c r="G68" s="109"/>
    </row>
    <row r="69" spans="1:7" ht="23.25">
      <c r="A69" s="134"/>
      <c r="B69" s="42">
        <f t="shared" si="1"/>
        <v>6000</v>
      </c>
      <c r="C69" s="136" t="s">
        <v>150</v>
      </c>
      <c r="D69" s="102" t="s">
        <v>42</v>
      </c>
      <c r="E69" s="42">
        <v>0</v>
      </c>
      <c r="F69" s="109">
        <f>'[4]รายงานรับ-จ่ายเงินสด'!B69</f>
        <v>6000</v>
      </c>
      <c r="G69" s="109"/>
    </row>
    <row r="70" spans="1:7" ht="23.25">
      <c r="A70" s="134"/>
      <c r="B70" s="42">
        <f t="shared" si="1"/>
        <v>674066.54</v>
      </c>
      <c r="C70" s="136" t="s">
        <v>151</v>
      </c>
      <c r="D70" s="102" t="s">
        <v>152</v>
      </c>
      <c r="E70" s="42">
        <v>516.66</v>
      </c>
      <c r="F70" s="109">
        <f>'[4]รายงานรับ-จ่ายเงินสด'!B70</f>
        <v>673549.88</v>
      </c>
      <c r="G70" s="109"/>
    </row>
    <row r="71" spans="1:7" ht="23.25">
      <c r="A71" s="134"/>
      <c r="B71" s="42">
        <f t="shared" si="1"/>
        <v>1499000</v>
      </c>
      <c r="C71" s="111" t="s">
        <v>123</v>
      </c>
      <c r="D71" s="102" t="s">
        <v>153</v>
      </c>
      <c r="E71" s="42">
        <v>231000</v>
      </c>
      <c r="F71" s="109">
        <f>'[4]รายงานรับ-จ่ายเงินสด'!B71</f>
        <v>1268000</v>
      </c>
      <c r="G71" s="109"/>
    </row>
    <row r="72" spans="1:7" ht="23.25">
      <c r="A72" s="134"/>
      <c r="B72" s="42">
        <f t="shared" si="1"/>
        <v>102500</v>
      </c>
      <c r="C72" s="112" t="s">
        <v>125</v>
      </c>
      <c r="D72" s="102" t="s">
        <v>153</v>
      </c>
      <c r="E72" s="42">
        <v>21500</v>
      </c>
      <c r="F72" s="109">
        <f>'[4]รายงานรับ-จ่ายเงินสด'!B72</f>
        <v>81000</v>
      </c>
      <c r="G72" s="109"/>
    </row>
    <row r="73" spans="1:7" ht="23.25">
      <c r="A73" s="134"/>
      <c r="B73" s="42">
        <f t="shared" si="1"/>
        <v>6000</v>
      </c>
      <c r="C73" s="112" t="s">
        <v>126</v>
      </c>
      <c r="D73" s="102" t="s">
        <v>153</v>
      </c>
      <c r="E73" s="42">
        <v>0</v>
      </c>
      <c r="F73" s="109">
        <f>'[4]รายงานรับ-จ่ายเงินสด'!B73</f>
        <v>6000</v>
      </c>
      <c r="G73" s="109"/>
    </row>
    <row r="74" spans="1:7" ht="23.25">
      <c r="A74" s="134"/>
      <c r="B74" s="42">
        <f t="shared" si="1"/>
        <v>44480</v>
      </c>
      <c r="C74" s="112" t="s">
        <v>127</v>
      </c>
      <c r="D74" s="102" t="s">
        <v>42</v>
      </c>
      <c r="E74" s="42">
        <v>0</v>
      </c>
      <c r="F74" s="109">
        <f>'[4]รายงานรับ-จ่ายเงินสด'!B74</f>
        <v>44480</v>
      </c>
      <c r="G74" s="109"/>
    </row>
    <row r="75" spans="1:7" ht="23.25">
      <c r="A75" s="134"/>
      <c r="B75" s="42">
        <f t="shared" si="1"/>
        <v>627561</v>
      </c>
      <c r="C75" s="112" t="s">
        <v>154</v>
      </c>
      <c r="D75" s="102" t="s">
        <v>42</v>
      </c>
      <c r="E75" s="42">
        <v>0</v>
      </c>
      <c r="F75" s="109">
        <f>'[4]รายงานรับ-จ่ายเงินสด'!B75</f>
        <v>627561</v>
      </c>
      <c r="G75" s="109"/>
    </row>
    <row r="76" spans="1:7" ht="23.25">
      <c r="A76" s="134"/>
      <c r="B76" s="42"/>
      <c r="C76" s="101"/>
      <c r="D76" s="114"/>
      <c r="E76" s="42"/>
      <c r="F76" s="109"/>
      <c r="G76" s="109"/>
    </row>
    <row r="77" spans="1:7" ht="23.25">
      <c r="A77" s="134"/>
      <c r="B77" s="36"/>
      <c r="C77" s="137"/>
      <c r="D77" s="138"/>
      <c r="E77" s="36"/>
      <c r="F77" s="109"/>
      <c r="G77" s="109"/>
    </row>
    <row r="78" spans="1:7" ht="21" customHeight="1">
      <c r="A78" s="134"/>
      <c r="B78" s="52"/>
      <c r="C78" s="101"/>
      <c r="D78" s="139"/>
      <c r="E78" s="42"/>
      <c r="G78" s="119"/>
    </row>
    <row r="79" spans="1:7" ht="23.25">
      <c r="A79" s="134"/>
      <c r="B79" s="120">
        <f>SUM(B65:B78)</f>
        <v>3595078.05</v>
      </c>
      <c r="D79" s="140"/>
      <c r="E79" s="120">
        <f>SUM(E65:E78)</f>
        <v>263509.12</v>
      </c>
      <c r="G79" s="119"/>
    </row>
    <row r="80" spans="1:7" ht="23.25">
      <c r="A80" s="134"/>
      <c r="B80" s="141">
        <f>B64+B79</f>
        <v>9163165.82</v>
      </c>
      <c r="C80" s="122" t="s">
        <v>155</v>
      </c>
      <c r="E80" s="141">
        <f>E64+E79</f>
        <v>1098445.9300000002</v>
      </c>
      <c r="G80" s="119"/>
    </row>
    <row r="81" spans="1:7" ht="21.75" customHeight="1">
      <c r="A81" s="134"/>
      <c r="B81" s="35"/>
      <c r="C81" s="142" t="s">
        <v>156</v>
      </c>
      <c r="E81" s="35"/>
      <c r="G81" s="119"/>
    </row>
    <row r="82" spans="1:5" ht="23.25">
      <c r="A82" s="134"/>
      <c r="B82" s="143">
        <f>B35-B80</f>
        <v>3988821.4000000004</v>
      </c>
      <c r="C82" s="142" t="s">
        <v>157</v>
      </c>
      <c r="E82" s="143">
        <f>E35-E80</f>
        <v>1440235.52</v>
      </c>
    </row>
    <row r="83" spans="1:5" ht="21.75" customHeight="1">
      <c r="A83" s="134"/>
      <c r="B83" s="115"/>
      <c r="C83" s="142" t="s">
        <v>158</v>
      </c>
      <c r="E83" s="52"/>
    </row>
    <row r="84" spans="1:7" ht="24" thickBot="1">
      <c r="A84" s="134"/>
      <c r="B84" s="144">
        <f>B9+B35-B80</f>
        <v>9717331.620000001</v>
      </c>
      <c r="C84" s="122" t="s">
        <v>159</v>
      </c>
      <c r="E84" s="54">
        <f>E9+E35-E80</f>
        <v>9717331.620000001</v>
      </c>
      <c r="G84" s="63"/>
    </row>
    <row r="85" spans="1:5" ht="24" thickTop="1">
      <c r="A85" s="75"/>
      <c r="B85" s="145"/>
      <c r="E85" s="123"/>
    </row>
    <row r="86" spans="1:5" ht="23.25">
      <c r="A86" s="75"/>
      <c r="B86" s="145"/>
      <c r="C86" s="122"/>
      <c r="E86" s="123"/>
    </row>
    <row r="87" spans="1:5" ht="23.25">
      <c r="A87" s="75"/>
      <c r="B87" s="145"/>
      <c r="C87" s="122"/>
      <c r="E87" s="123"/>
    </row>
    <row r="88" spans="1:5" ht="23.25">
      <c r="A88" s="75"/>
      <c r="B88" s="145"/>
      <c r="C88" s="122"/>
      <c r="E88" s="123"/>
    </row>
    <row r="89" spans="1:5" ht="23.25">
      <c r="A89" s="75"/>
      <c r="B89" s="145"/>
      <c r="E89" s="123"/>
    </row>
    <row r="90" ht="23.25">
      <c r="C90" s="146"/>
    </row>
    <row r="91" ht="23.25">
      <c r="C91" s="147"/>
    </row>
  </sheetData>
  <mergeCells count="6">
    <mergeCell ref="A48:B48"/>
    <mergeCell ref="A6:B6"/>
    <mergeCell ref="D2:E2"/>
    <mergeCell ref="A4:E4"/>
    <mergeCell ref="A5:E5"/>
    <mergeCell ref="A47:E47"/>
  </mergeCells>
  <printOptions/>
  <pageMargins left="0.7480314960629921" right="0.15748031496062992" top="0.1968503937007874" bottom="0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H42"/>
  <sheetViews>
    <sheetView view="pageBreakPreview" zoomScaleSheetLayoutView="100" workbookViewId="0" topLeftCell="A1">
      <selection activeCell="D28" sqref="D28"/>
    </sheetView>
  </sheetViews>
  <sheetFormatPr defaultColWidth="9.140625" defaultRowHeight="12.75"/>
  <cols>
    <col min="1" max="1" width="54.7109375" style="151" customWidth="1"/>
    <col min="2" max="2" width="8.8515625" style="151" customWidth="1"/>
    <col min="3" max="5" width="15.7109375" style="151" customWidth="1"/>
    <col min="6" max="6" width="14.140625" style="165" customWidth="1"/>
    <col min="7" max="16384" width="9.140625" style="151" customWidth="1"/>
  </cols>
  <sheetData>
    <row r="1" spans="1:8" ht="22.5" customHeight="1">
      <c r="A1" s="148" t="str">
        <f>'[3]งบทดลอง'!A1</f>
        <v>องค์การบริหารส่วนตำบลควนธานี  อำเภอกันตัง  จังหวัดตรัง</v>
      </c>
      <c r="B1" s="148"/>
      <c r="C1" s="148"/>
      <c r="D1" s="148"/>
      <c r="E1" s="149"/>
      <c r="F1" s="150"/>
      <c r="G1" s="149"/>
      <c r="H1" s="149"/>
    </row>
    <row r="2" spans="1:8" ht="22.5" customHeight="1">
      <c r="A2" s="148" t="s">
        <v>160</v>
      </c>
      <c r="B2" s="148"/>
      <c r="C2" s="148"/>
      <c r="D2" s="148"/>
      <c r="E2" s="149"/>
      <c r="F2" s="150"/>
      <c r="G2" s="149"/>
      <c r="H2" s="149"/>
    </row>
    <row r="3" spans="1:8" ht="22.5" customHeight="1">
      <c r="A3" s="152" t="s">
        <v>161</v>
      </c>
      <c r="B3" s="152"/>
      <c r="C3" s="152"/>
      <c r="D3" s="152"/>
      <c r="E3" s="153"/>
      <c r="F3" s="154"/>
      <c r="G3" s="153"/>
      <c r="H3" s="153"/>
    </row>
    <row r="4" spans="1:8" ht="11.25" customHeight="1">
      <c r="A4" s="153"/>
      <c r="B4" s="153"/>
      <c r="C4" s="153"/>
      <c r="D4" s="153"/>
      <c r="E4" s="153"/>
      <c r="F4" s="154"/>
      <c r="G4" s="153"/>
      <c r="H4" s="153"/>
    </row>
    <row r="5" spans="1:8" ht="24" customHeight="1">
      <c r="A5" s="155" t="str">
        <f>'[2]งบทดลอง'!A5</f>
        <v>ชื่อบัญชี</v>
      </c>
      <c r="B5" s="155" t="str">
        <f>'[2]งบทดลอง'!B5</f>
        <v>รหัสบัญชี</v>
      </c>
      <c r="C5" s="155" t="str">
        <f>'[2]งบทดลอง'!C5</f>
        <v>     เดบิท</v>
      </c>
      <c r="D5" s="155" t="str">
        <f>'[2]งบทดลอง'!D5</f>
        <v>เครดิต</v>
      </c>
      <c r="E5" s="156"/>
      <c r="F5" s="154"/>
      <c r="G5" s="153"/>
      <c r="H5" s="153"/>
    </row>
    <row r="6" spans="1:8" ht="21.75" customHeight="1">
      <c r="A6" s="157" t="str">
        <f>'[2]งบทดลอง'!A6</f>
        <v>เงินสด</v>
      </c>
      <c r="B6" s="158" t="str">
        <f>'[2]งบทดลอง'!B6</f>
        <v>101</v>
      </c>
      <c r="C6" s="43">
        <f>'[1]ใบผ่าน'!E9</f>
        <v>8957</v>
      </c>
      <c r="D6" s="159"/>
      <c r="E6" s="156"/>
      <c r="F6" s="160"/>
      <c r="G6" s="153"/>
      <c r="H6" s="153"/>
    </row>
    <row r="7" spans="1:6" ht="21.75" customHeight="1">
      <c r="A7" s="161" t="str">
        <f>'[2]งบทดลอง'!A7</f>
        <v>เงินฝากธนาคาร-ออมทรัพย์      เลขที่  257-2-19990-0</v>
      </c>
      <c r="B7" s="158" t="str">
        <f>'[2]งบทดลอง'!B7</f>
        <v>022</v>
      </c>
      <c r="C7" s="41">
        <f>E7+'[1]ใบผ่าน'!E11+'[1]ใบผ่าน'!E123-'[1]ใบผ่าน'!F163</f>
        <v>7141153.659999999</v>
      </c>
      <c r="D7" s="161"/>
      <c r="E7" s="162">
        <f>'[4]งบทดลอง'!C7</f>
        <v>5699310.14</v>
      </c>
      <c r="F7" s="110"/>
    </row>
    <row r="8" spans="1:6" ht="21.75" customHeight="1">
      <c r="A8" s="161" t="str">
        <f>'[2]งบทดลอง'!A8</f>
        <v>เงินฝากธนาคาร-ออมทรัพย์      เลขที่  257-2-26768-4</v>
      </c>
      <c r="B8" s="158" t="str">
        <f>'[2]งบทดลอง'!B8</f>
        <v>022</v>
      </c>
      <c r="C8" s="41">
        <f>E8+'[1]ใบผ่าน'!E12</f>
        <v>411786.04000000004</v>
      </c>
      <c r="D8" s="161"/>
      <c r="E8" s="162">
        <f>'[4]งบทดลอง'!C8</f>
        <v>411786.04000000004</v>
      </c>
      <c r="F8" s="110"/>
    </row>
    <row r="9" spans="1:6" ht="21.75" customHeight="1">
      <c r="A9" s="161" t="str">
        <f>'[2]งบทดลอง'!A9</f>
        <v>เงินฝากธนาคาร-ประจำ 3 เดือน    เลขที่  257-4-06621-2</v>
      </c>
      <c r="B9" s="158" t="str">
        <f>'[2]งบทดลอง'!B9</f>
        <v>023</v>
      </c>
      <c r="C9" s="41">
        <f>E9</f>
        <v>370882.5</v>
      </c>
      <c r="D9" s="161"/>
      <c r="E9" s="162">
        <f>'[4]งบทดลอง'!C9</f>
        <v>370882.5</v>
      </c>
      <c r="F9" s="110"/>
    </row>
    <row r="10" spans="1:6" ht="21.75" customHeight="1">
      <c r="A10" s="161" t="s">
        <v>162</v>
      </c>
      <c r="B10" s="158" t="str">
        <f>'[2]งบทดลอง'!B10</f>
        <v>023</v>
      </c>
      <c r="C10" s="41">
        <v>1784552.42</v>
      </c>
      <c r="D10" s="161"/>
      <c r="E10" s="162">
        <f>'[4]งบทดลอง'!C10</f>
        <v>1784552.42</v>
      </c>
      <c r="F10" s="110"/>
    </row>
    <row r="11" spans="1:6" ht="21.75" customHeight="1">
      <c r="A11" s="161" t="s">
        <v>163</v>
      </c>
      <c r="B11" s="158" t="s">
        <v>121</v>
      </c>
      <c r="C11" s="41">
        <f>'[1]รายงานรับ-จ่ายเงินสด'!B66-'[1]รายงานรับ-จ่ายเงินสด'!B22</f>
        <v>35380</v>
      </c>
      <c r="D11" s="161"/>
      <c r="E11" s="163"/>
      <c r="F11" s="110"/>
    </row>
    <row r="12" spans="1:5" ht="21.75" customHeight="1">
      <c r="A12" s="161" t="str">
        <f>'[2]งบทดลอง'!A12</f>
        <v>ลูกหนี้ - เงินขาดบัญชี</v>
      </c>
      <c r="B12" s="158" t="s">
        <v>164</v>
      </c>
      <c r="C12" s="41">
        <v>169725.01</v>
      </c>
      <c r="D12" s="164"/>
      <c r="E12" s="163"/>
    </row>
    <row r="13" spans="1:5" ht="21.75" customHeight="1">
      <c r="A13" s="161" t="str">
        <f>'[2]งบทดลอง'!A13</f>
        <v>รายได้ค้างรับ</v>
      </c>
      <c r="B13" s="158" t="s">
        <v>42</v>
      </c>
      <c r="C13" s="41">
        <v>159709</v>
      </c>
      <c r="D13" s="164"/>
      <c r="E13" s="166"/>
    </row>
    <row r="14" spans="1:5" ht="21.75" customHeight="1">
      <c r="A14" s="161" t="s">
        <v>47</v>
      </c>
      <c r="B14" s="158" t="s">
        <v>135</v>
      </c>
      <c r="C14" s="41">
        <f>'[1]รายงานรับ-จ่ายเงินสด'!B52</f>
        <v>684693</v>
      </c>
      <c r="D14" s="164"/>
      <c r="E14" s="166"/>
    </row>
    <row r="15" spans="1:5" ht="21.75" customHeight="1">
      <c r="A15" s="161" t="str">
        <f>'[2]งบทดลอง'!A14</f>
        <v>เงินเดือน</v>
      </c>
      <c r="B15" s="158" t="s">
        <v>165</v>
      </c>
      <c r="C15" s="41">
        <f>'[1]รายงานรับ-จ่ายเงินสด'!B53</f>
        <v>1312898</v>
      </c>
      <c r="D15" s="164"/>
      <c r="E15" s="166"/>
    </row>
    <row r="16" spans="1:5" ht="21.75" customHeight="1">
      <c r="A16" s="161" t="str">
        <f>'[2]งบทดลอง'!A15</f>
        <v>ค่าจ้างประจำ</v>
      </c>
      <c r="B16" s="158" t="s">
        <v>166</v>
      </c>
      <c r="C16" s="41">
        <f>'[1]รายงานรับ-จ่ายเงินสด'!B54</f>
        <v>129540</v>
      </c>
      <c r="D16" s="164"/>
      <c r="E16" s="166"/>
    </row>
    <row r="17" spans="1:5" ht="21.75" customHeight="1">
      <c r="A17" s="161" t="str">
        <f>'[2]งบทดลอง'!A16</f>
        <v>ค่าจ้างชั่วคราว</v>
      </c>
      <c r="B17" s="158" t="str">
        <f>'[2]งบทดลอง'!B16</f>
        <v>130</v>
      </c>
      <c r="C17" s="41">
        <f>'[1]รายงานรับ-จ่ายเงินสด'!B55</f>
        <v>683550</v>
      </c>
      <c r="D17" s="164"/>
      <c r="E17" s="166"/>
    </row>
    <row r="18" spans="1:5" ht="21.75" customHeight="1">
      <c r="A18" s="161" t="str">
        <f>'[2]งบทดลอง'!A17</f>
        <v>ค่าตอบแทน</v>
      </c>
      <c r="B18" s="158" t="str">
        <f>'[2]งบทดลอง'!B17</f>
        <v>200</v>
      </c>
      <c r="C18" s="41">
        <f>'[1]รายงานรับ-จ่ายเงินสด'!B56</f>
        <v>681013</v>
      </c>
      <c r="D18" s="164"/>
      <c r="E18" s="166"/>
    </row>
    <row r="19" spans="1:5" ht="21.75" customHeight="1">
      <c r="A19" s="161" t="str">
        <f>'[2]งบทดลอง'!A18</f>
        <v>ค่าใช้สอย</v>
      </c>
      <c r="B19" s="158" t="str">
        <f>'[2]งบทดลอง'!B18</f>
        <v>250</v>
      </c>
      <c r="C19" s="41">
        <f>'[1]รายงานรับ-จ่ายเงินสด'!B57</f>
        <v>954775.73</v>
      </c>
      <c r="D19" s="164"/>
      <c r="E19" s="166"/>
    </row>
    <row r="20" spans="1:5" ht="21.75" customHeight="1">
      <c r="A20" s="161" t="s">
        <v>80</v>
      </c>
      <c r="B20" s="158" t="s">
        <v>167</v>
      </c>
      <c r="C20" s="41">
        <f>'[1]รายงานรับ-จ่ายเงินสด'!B58</f>
        <v>333099.79</v>
      </c>
      <c r="D20" s="164"/>
      <c r="E20" s="166"/>
    </row>
    <row r="21" spans="1:5" ht="21.75" customHeight="1">
      <c r="A21" s="161" t="str">
        <f>'[2]งบทดลอง'!A20</f>
        <v>ค่าสาธารณูปโภค</v>
      </c>
      <c r="B21" s="158" t="str">
        <f>'[2]งบทดลอง'!B20</f>
        <v>300</v>
      </c>
      <c r="C21" s="41">
        <f>'[1]รายงานรับ-จ่ายเงินสด'!B59</f>
        <v>214888.25</v>
      </c>
      <c r="D21" s="164"/>
      <c r="E21" s="166"/>
    </row>
    <row r="22" spans="1:5" ht="21.75" customHeight="1">
      <c r="A22" s="161" t="s">
        <v>74</v>
      </c>
      <c r="B22" s="158" t="s">
        <v>168</v>
      </c>
      <c r="C22" s="41">
        <f>'[1]รายงานรับ-จ่ายเงินสด'!B60</f>
        <v>457200</v>
      </c>
      <c r="D22" s="164"/>
      <c r="E22" s="166"/>
    </row>
    <row r="23" spans="1:5" ht="21.75" customHeight="1">
      <c r="A23" s="163" t="s">
        <v>88</v>
      </c>
      <c r="B23" s="158" t="s">
        <v>169</v>
      </c>
      <c r="C23" s="41">
        <f>'[1]รายงานรับ-จ่ายเงินสด'!B61</f>
        <v>116430</v>
      </c>
      <c r="D23" s="164"/>
      <c r="E23" s="167">
        <f>C14+C15+C16+C17+C18+C19+C20+C21+C22+C23</f>
        <v>5568087.7700000005</v>
      </c>
    </row>
    <row r="24" spans="1:5" ht="21.75" customHeight="1">
      <c r="A24" s="168" t="s">
        <v>177</v>
      </c>
      <c r="B24" s="158" t="s">
        <v>153</v>
      </c>
      <c r="C24" s="41">
        <f>'[1]รายงานรับ-จ่ายเงินสด'!B71</f>
        <v>1499000</v>
      </c>
      <c r="D24" s="164"/>
      <c r="E24" s="166"/>
    </row>
    <row r="25" spans="1:5" ht="21.75" customHeight="1">
      <c r="A25" s="168" t="s">
        <v>170</v>
      </c>
      <c r="B25" s="158" t="s">
        <v>153</v>
      </c>
      <c r="C25" s="41">
        <f>'[1]รายงานรับ-จ่ายเงินสด'!B72</f>
        <v>102500</v>
      </c>
      <c r="D25" s="164"/>
      <c r="E25" s="166"/>
    </row>
    <row r="26" spans="1:5" ht="21.75" customHeight="1">
      <c r="A26" s="168" t="s">
        <v>171</v>
      </c>
      <c r="B26" s="158" t="s">
        <v>153</v>
      </c>
      <c r="C26" s="41">
        <f>'[1]รายงานรับ-จ่ายเงินสด'!B73</f>
        <v>6000</v>
      </c>
      <c r="D26" s="164"/>
      <c r="E26" s="166"/>
    </row>
    <row r="27" spans="1:5" ht="21.75" customHeight="1">
      <c r="A27" s="168" t="s">
        <v>172</v>
      </c>
      <c r="B27" s="158" t="s">
        <v>42</v>
      </c>
      <c r="C27" s="41">
        <f>'[1]รายงานรับ-จ่ายเงินสด'!B74</f>
        <v>44480</v>
      </c>
      <c r="D27" s="164"/>
      <c r="E27" s="166"/>
    </row>
    <row r="28" spans="1:5" ht="21.75" customHeight="1">
      <c r="A28" s="161" t="str">
        <f>'[2]งบทดลอง'!A21</f>
        <v>เงินสะสม</v>
      </c>
      <c r="B28" s="169">
        <v>700</v>
      </c>
      <c r="C28" s="42"/>
      <c r="D28" s="42">
        <v>2031429.39</v>
      </c>
      <c r="E28" s="166"/>
    </row>
    <row r="29" spans="1:5" ht="21.75" customHeight="1">
      <c r="A29" s="161" t="str">
        <f>'[2]งบทดลอง'!A22</f>
        <v>เงินทุนสำรองเงินสะสม</v>
      </c>
      <c r="B29" s="169" t="s">
        <v>42</v>
      </c>
      <c r="C29" s="42"/>
      <c r="D29" s="42">
        <v>2123816.14</v>
      </c>
      <c r="E29" s="166"/>
    </row>
    <row r="30" spans="1:5" ht="21.75" customHeight="1">
      <c r="A30" s="161" t="str">
        <f>'[2]งบทดลอง'!A23</f>
        <v>รายรับ  (หมายเหตุ 1)</v>
      </c>
      <c r="B30" s="169" t="s">
        <v>173</v>
      </c>
      <c r="C30" s="42"/>
      <c r="D30" s="42">
        <f>'[1]หมายเหตุ 1'!E63</f>
        <v>12502764.629999999</v>
      </c>
      <c r="E30" s="166"/>
    </row>
    <row r="31" spans="1:5" ht="21.75" customHeight="1">
      <c r="A31" s="161" t="str">
        <f>'[2]งบทดลอง'!A24</f>
        <v>เงินรับฝาก - ภาษีหัก ณ ที่จ่าย</v>
      </c>
      <c r="B31" s="158" t="str">
        <f>'[2]งบทดลอง'!B24</f>
        <v>902</v>
      </c>
      <c r="C31" s="43"/>
      <c r="D31" s="42">
        <f>'[1]หมายเหตุ 2,3'!D36:E36</f>
        <v>2875.4</v>
      </c>
      <c r="E31" s="166"/>
    </row>
    <row r="32" spans="1:5" ht="21.75" customHeight="1">
      <c r="A32" s="161" t="str">
        <f>'[2]งบทดลอง'!A25</f>
        <v>เงินรับฝาก - เงินประกันสัญญา</v>
      </c>
      <c r="B32" s="158" t="str">
        <f>'[2]งบทดลอง'!B25</f>
        <v>903</v>
      </c>
      <c r="C32" s="41"/>
      <c r="D32" s="42">
        <f>E32+'[1]ใบผ่าน'!F18</f>
        <v>158565</v>
      </c>
      <c r="E32" s="162">
        <f>'[4]งบทดลอง'!D32</f>
        <v>153465</v>
      </c>
    </row>
    <row r="33" spans="1:5" ht="21.75" customHeight="1">
      <c r="A33" s="161" t="str">
        <f>'[2]งบทดลอง'!A26</f>
        <v>เงินรับฝาก - ค่าใช้จ่ายภาษีบำรุงท้องที่  5 %</v>
      </c>
      <c r="B33" s="158" t="str">
        <f>'[2]งบทดลอง'!B26</f>
        <v>906</v>
      </c>
      <c r="C33" s="41"/>
      <c r="D33" s="42">
        <f>E33+'[1]หมายเหตุ 2,3'!D38:E38</f>
        <v>4929.049999999999</v>
      </c>
      <c r="E33" s="162">
        <f>'[4]งบทดลอง'!D33</f>
        <v>4684.15</v>
      </c>
    </row>
    <row r="34" spans="1:5" ht="21.75" customHeight="1">
      <c r="A34" s="161" t="str">
        <f>'[2]งบทดลอง'!A27</f>
        <v>เงินรับฝาก - ส่วนลดภาษีบำรุงท้องที่  6 %</v>
      </c>
      <c r="B34" s="158" t="str">
        <f>'[2]งบทดลอง'!B27</f>
        <v>907</v>
      </c>
      <c r="C34" s="41"/>
      <c r="D34" s="42">
        <f>E34+'[1]หมายเหตุ 2,3'!D39:E39</f>
        <v>20636.37</v>
      </c>
      <c r="E34" s="162">
        <f>'[4]งบทดลอง'!D34</f>
        <v>20342.489999999998</v>
      </c>
    </row>
    <row r="35" spans="1:5" ht="21.75" customHeight="1">
      <c r="A35" s="161" t="s">
        <v>174</v>
      </c>
      <c r="B35" s="158" t="s">
        <v>118</v>
      </c>
      <c r="C35" s="41"/>
      <c r="D35" s="42">
        <v>100</v>
      </c>
      <c r="E35" s="162">
        <f>'[4]งบทดลอง'!D35</f>
        <v>100</v>
      </c>
    </row>
    <row r="36" spans="1:5" ht="21.75" customHeight="1">
      <c r="A36" s="161" t="str">
        <f>'[2]งบทดลอง'!A30</f>
        <v>เงินทุนโครงการเศรษฐกิจชุมชน</v>
      </c>
      <c r="B36" s="158" t="str">
        <f>'[2]งบทดลอง'!B30</f>
        <v>-</v>
      </c>
      <c r="C36" s="41"/>
      <c r="D36" s="42">
        <f>E36+'[1]ใบผ่าน'!F22</f>
        <v>411786.04000000004</v>
      </c>
      <c r="E36" s="162">
        <f>'[4]งบทดลอง'!D36</f>
        <v>411786.04000000004</v>
      </c>
    </row>
    <row r="37" spans="1:6" ht="21.75" customHeight="1">
      <c r="A37" s="161" t="s">
        <v>175</v>
      </c>
      <c r="B37" s="158" t="s">
        <v>42</v>
      </c>
      <c r="C37" s="43"/>
      <c r="D37" s="42">
        <f>E37</f>
        <v>43439</v>
      </c>
      <c r="E37" s="170">
        <f>'[4]งบทดลอง'!D37</f>
        <v>43439</v>
      </c>
      <c r="F37" s="74"/>
    </row>
    <row r="38" spans="1:5" ht="21.75" customHeight="1">
      <c r="A38" s="171" t="s">
        <v>176</v>
      </c>
      <c r="B38" s="172" t="s">
        <v>152</v>
      </c>
      <c r="C38" s="173"/>
      <c r="D38" s="115">
        <f>E38-'[1]รายงานรับ-จ่ายเงินสด'!E70</f>
        <v>1872.38</v>
      </c>
      <c r="E38" s="170">
        <f>'[4]งบทดลอง'!D38</f>
        <v>2389.04</v>
      </c>
    </row>
    <row r="39" spans="1:5" ht="21.75" customHeight="1" thickBot="1">
      <c r="A39" s="174"/>
      <c r="B39" s="175"/>
      <c r="C39" s="176">
        <f>SUM(C6:C37)</f>
        <v>17302213.4</v>
      </c>
      <c r="D39" s="177">
        <f>SUM(D28:D38)</f>
        <v>17302213.400000002</v>
      </c>
      <c r="E39" s="178"/>
    </row>
    <row r="40" spans="3:4" ht="22.5" customHeight="1" thickTop="1">
      <c r="C40" s="179"/>
      <c r="D40" s="179"/>
    </row>
    <row r="41" spans="3:4" ht="22.5" customHeight="1">
      <c r="C41" s="180"/>
      <c r="D41" s="179"/>
    </row>
    <row r="42" spans="3:4" ht="22.5" customHeight="1">
      <c r="C42" s="179"/>
      <c r="D42" s="179"/>
    </row>
    <row r="43" ht="22.5" customHeight="1"/>
    <row r="44" ht="22.5" customHeight="1"/>
    <row r="45" ht="22.5" customHeight="1"/>
    <row r="49" ht="22.5" customHeight="1"/>
    <row r="50" ht="22.5" customHeight="1"/>
    <row r="53" ht="21" customHeight="1"/>
    <row r="90" ht="22.5" customHeight="1"/>
    <row r="91" ht="21" customHeight="1"/>
  </sheetData>
  <mergeCells count="3">
    <mergeCell ref="A1:D1"/>
    <mergeCell ref="A2:D2"/>
    <mergeCell ref="A3:D3"/>
  </mergeCells>
  <printOptions/>
  <pageMargins left="0.9448818897637796" right="0.35433070866141736" top="0.5905511811023623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2011-06-08T09:35:25Z</cp:lastPrinted>
  <dcterms:created xsi:type="dcterms:W3CDTF">2006-10-25T03:19:55Z</dcterms:created>
  <dcterms:modified xsi:type="dcterms:W3CDTF">2011-06-14T03:58:42Z</dcterms:modified>
  <cp:category/>
  <cp:version/>
  <cp:contentType/>
  <cp:contentStatus/>
</cp:coreProperties>
</file>